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0" yWindow="-150" windowWidth="12135" windowHeight="10245" activeTab="1"/>
  </bookViews>
  <sheets>
    <sheet name="Zgłoszenie" sheetId="3" r:id="rId1"/>
    <sheet name="lista uczestników" sheetId="2" r:id="rId2"/>
    <sheet name="Trasy" sheetId="4" r:id="rId3"/>
  </sheets>
  <definedNames>
    <definedName name="_xlnm.Print_Area" localSheetId="1">'lista uczestników'!$E$1:$Q$56</definedName>
    <definedName name="_xlnm.Print_Area" localSheetId="2">Trasy!$A$1:$I$51</definedName>
    <definedName name="_xlnm.Print_Area" localSheetId="0">Zgłoszenie!$A$1:$G$31</definedName>
    <definedName name="_xlnm.Print_Titles" localSheetId="2">Trasy!$1:$2</definedName>
  </definedNames>
  <calcPr calcId="145621"/>
</workbook>
</file>

<file path=xl/calcChain.xml><?xml version="1.0" encoding="utf-8"?>
<calcChain xmlns="http://schemas.openxmlformats.org/spreadsheetml/2006/main">
  <c r="I50" i="2" l="1"/>
  <c r="I51" i="2"/>
  <c r="I52" i="2"/>
  <c r="I53" i="2"/>
  <c r="I54" i="2"/>
  <c r="I55" i="2"/>
  <c r="H50" i="2"/>
  <c r="H51" i="2"/>
  <c r="H52" i="2"/>
  <c r="H53" i="2"/>
  <c r="H54" i="2"/>
  <c r="H55" i="2"/>
  <c r="F50" i="2"/>
  <c r="G50" i="2" s="1"/>
  <c r="R50" i="2" s="1"/>
  <c r="F51" i="2"/>
  <c r="G51" i="2" s="1"/>
  <c r="R51" i="2" s="1"/>
  <c r="F52" i="2"/>
  <c r="G52" i="2" s="1"/>
  <c r="R52" i="2" s="1"/>
  <c r="F53" i="2"/>
  <c r="G53" i="2" s="1"/>
  <c r="R53" i="2" s="1"/>
  <c r="F54" i="2"/>
  <c r="G54" i="2" s="1"/>
  <c r="R54" i="2" s="1"/>
  <c r="F55" i="2"/>
  <c r="G55" i="2" s="1"/>
  <c r="R55" i="2" s="1"/>
  <c r="E50" i="2"/>
  <c r="E51" i="2"/>
  <c r="E52" i="2"/>
  <c r="E53" i="2"/>
  <c r="E54" i="2"/>
  <c r="E55" i="2"/>
  <c r="D50" i="2"/>
  <c r="D51" i="2"/>
  <c r="D52" i="2"/>
  <c r="D53" i="2"/>
  <c r="D54" i="2"/>
  <c r="D55" i="2"/>
  <c r="B50" i="2"/>
  <c r="B51" i="2"/>
  <c r="B52" i="2"/>
  <c r="B53" i="2"/>
  <c r="B54" i="2"/>
  <c r="B55" i="2"/>
  <c r="A50" i="2"/>
  <c r="A51" i="2"/>
  <c r="A52" i="2"/>
  <c r="A53" i="2"/>
  <c r="A54" i="2"/>
  <c r="A55" i="2"/>
  <c r="D12" i="3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6" i="2"/>
  <c r="D5" i="2"/>
  <c r="D3" i="2"/>
  <c r="D4" i="2"/>
  <c r="A8" i="3"/>
  <c r="N45" i="4"/>
  <c r="N46" i="4"/>
  <c r="N47" i="4"/>
  <c r="N48" i="4"/>
  <c r="N49" i="4"/>
  <c r="N50" i="4"/>
  <c r="N51" i="4"/>
  <c r="J50" i="2" l="1"/>
  <c r="J54" i="2"/>
  <c r="J51" i="2"/>
  <c r="J55" i="2"/>
  <c r="J52" i="2"/>
  <c r="J53" i="2"/>
  <c r="A26" i="3"/>
  <c r="D9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3" i="4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6" i="2"/>
  <c r="A3" i="2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L139" i="3"/>
  <c r="A134" i="3"/>
  <c r="A133" i="3"/>
  <c r="A132" i="3"/>
  <c r="K136" i="3"/>
  <c r="K137" i="3" s="1"/>
  <c r="A131" i="3"/>
  <c r="A130" i="3"/>
  <c r="D19" i="3"/>
  <c r="E19" i="3" s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6" i="2"/>
  <c r="J3" i="2"/>
  <c r="B56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6" i="2"/>
  <c r="I3" i="2"/>
  <c r="I4" i="2"/>
  <c r="E3" i="2"/>
  <c r="I11" i="2"/>
  <c r="F11" i="2" s="1"/>
  <c r="G11" i="2" s="1"/>
  <c r="I12" i="2"/>
  <c r="I13" i="2"/>
  <c r="I14" i="2"/>
  <c r="F14" i="2" s="1"/>
  <c r="G14" i="2" s="1"/>
  <c r="I15" i="2"/>
  <c r="I16" i="2"/>
  <c r="I17" i="2"/>
  <c r="F17" i="2"/>
  <c r="G17" i="2" s="1"/>
  <c r="I18" i="2"/>
  <c r="I19" i="2"/>
  <c r="F19" i="2" s="1"/>
  <c r="G19" i="2" s="1"/>
  <c r="I20" i="2"/>
  <c r="F20" i="2" s="1"/>
  <c r="G20" i="2" s="1"/>
  <c r="I21" i="2"/>
  <c r="F21" i="2" s="1"/>
  <c r="G21" i="2" s="1"/>
  <c r="I22" i="2"/>
  <c r="F22" i="2" s="1"/>
  <c r="G22" i="2" s="1"/>
  <c r="I23" i="2"/>
  <c r="I24" i="2"/>
  <c r="I25" i="2"/>
  <c r="I26" i="2"/>
  <c r="F26" i="2" s="1"/>
  <c r="G26" i="2" s="1"/>
  <c r="I27" i="2"/>
  <c r="I28" i="2"/>
  <c r="F28" i="2" s="1"/>
  <c r="G28" i="2" s="1"/>
  <c r="I29" i="2"/>
  <c r="F29" i="2" s="1"/>
  <c r="G29" i="2" s="1"/>
  <c r="I30" i="2"/>
  <c r="F30" i="2" s="1"/>
  <c r="G30" i="2" s="1"/>
  <c r="I31" i="2"/>
  <c r="F31" i="2" s="1"/>
  <c r="G31" i="2" s="1"/>
  <c r="I32" i="2"/>
  <c r="I33" i="2"/>
  <c r="F33" i="2" s="1"/>
  <c r="G33" i="2" s="1"/>
  <c r="I34" i="2"/>
  <c r="I35" i="2"/>
  <c r="F35" i="2" s="1"/>
  <c r="G35" i="2" s="1"/>
  <c r="I36" i="2"/>
  <c r="I37" i="2"/>
  <c r="F37" i="2" s="1"/>
  <c r="G37" i="2" s="1"/>
  <c r="I38" i="2"/>
  <c r="F38" i="2" s="1"/>
  <c r="G38" i="2" s="1"/>
  <c r="I39" i="2"/>
  <c r="I40" i="2"/>
  <c r="F40" i="2" s="1"/>
  <c r="G40" i="2" s="1"/>
  <c r="I41" i="2"/>
  <c r="F41" i="2" s="1"/>
  <c r="G41" i="2" s="1"/>
  <c r="I42" i="2"/>
  <c r="F42" i="2" s="1"/>
  <c r="G42" i="2" s="1"/>
  <c r="I43" i="2"/>
  <c r="I44" i="2"/>
  <c r="F44" i="2"/>
  <c r="G44" i="2" s="1"/>
  <c r="I45" i="2"/>
  <c r="I46" i="2"/>
  <c r="I47" i="2"/>
  <c r="F47" i="2" s="1"/>
  <c r="G47" i="2" s="1"/>
  <c r="I48" i="2"/>
  <c r="F48" i="2" s="1"/>
  <c r="G48" i="2" s="1"/>
  <c r="I49" i="2"/>
  <c r="F49" i="2"/>
  <c r="G49" i="2" s="1"/>
  <c r="I56" i="2"/>
  <c r="F56" i="2" s="1"/>
  <c r="G56" i="2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6" i="2"/>
  <c r="H3" i="2"/>
  <c r="I5" i="2"/>
  <c r="I6" i="2"/>
  <c r="I7" i="2"/>
  <c r="I8" i="2"/>
  <c r="F8" i="2" s="1"/>
  <c r="G8" i="2" s="1"/>
  <c r="I9" i="2"/>
  <c r="F9" i="2" s="1"/>
  <c r="G9" i="2" s="1"/>
  <c r="I10" i="2"/>
  <c r="F27" i="2"/>
  <c r="G27" i="2" s="1"/>
  <c r="R27" i="2" s="1"/>
  <c r="F18" i="2"/>
  <c r="G18" i="2"/>
  <c r="S18" i="2" s="1"/>
  <c r="F24" i="2"/>
  <c r="G24" i="2" s="1"/>
  <c r="F34" i="2"/>
  <c r="G34" i="2" s="1"/>
  <c r="F36" i="2"/>
  <c r="G36" i="2" s="1"/>
  <c r="R36" i="2" s="1"/>
  <c r="F46" i="2"/>
  <c r="G46" i="2" s="1"/>
  <c r="F43" i="2"/>
  <c r="G43" i="2" s="1"/>
  <c r="R43" i="2" s="1"/>
  <c r="F45" i="2"/>
  <c r="G45" i="2" s="1"/>
  <c r="F39" i="2"/>
  <c r="G39" i="2" s="1"/>
  <c r="F32" i="2"/>
  <c r="G32" i="2" s="1"/>
  <c r="F25" i="2"/>
  <c r="G25" i="2" s="1"/>
  <c r="F23" i="2"/>
  <c r="G23" i="2" s="1"/>
  <c r="F13" i="2"/>
  <c r="G13" i="2" s="1"/>
  <c r="F16" i="2"/>
  <c r="G16" i="2" s="1"/>
  <c r="F15" i="2"/>
  <c r="G15" i="2" s="1"/>
  <c r="X6" i="2"/>
  <c r="R24" i="2" l="1"/>
  <c r="S24" i="2"/>
  <c r="F5" i="2"/>
  <c r="G5" i="2" s="1"/>
  <c r="R5" i="2" s="1"/>
  <c r="W19" i="2"/>
  <c r="F12" i="2"/>
  <c r="G12" i="2" s="1"/>
  <c r="R12" i="2" s="1"/>
  <c r="F7" i="2"/>
  <c r="G7" i="2" s="1"/>
  <c r="S7" i="2" s="1"/>
  <c r="F10" i="2"/>
  <c r="G10" i="2" s="1"/>
  <c r="S10" i="2" s="1"/>
  <c r="F6" i="2"/>
  <c r="G6" i="2" s="1"/>
  <c r="R6" i="2" s="1"/>
  <c r="E11" i="3"/>
  <c r="F19" i="3" s="1"/>
  <c r="G19" i="3" s="1"/>
  <c r="S23" i="2"/>
  <c r="R23" i="2"/>
  <c r="R25" i="2"/>
  <c r="S25" i="2"/>
  <c r="S15" i="2"/>
  <c r="R15" i="2"/>
  <c r="R8" i="2"/>
  <c r="S8" i="2"/>
  <c r="S32" i="2"/>
  <c r="R32" i="2"/>
  <c r="S46" i="2"/>
  <c r="R46" i="2"/>
  <c r="R34" i="2"/>
  <c r="S34" i="2"/>
  <c r="R9" i="2"/>
  <c r="S9" i="2"/>
  <c r="S49" i="2"/>
  <c r="R49" i="2"/>
  <c r="R47" i="2"/>
  <c r="S47" i="2"/>
  <c r="S37" i="2"/>
  <c r="R37" i="2"/>
  <c r="R33" i="2"/>
  <c r="S33" i="2"/>
  <c r="S30" i="2"/>
  <c r="R30" i="2"/>
  <c r="S26" i="2"/>
  <c r="R26" i="2"/>
  <c r="S22" i="2"/>
  <c r="R22" i="2"/>
  <c r="K138" i="3"/>
  <c r="K139" i="3" s="1"/>
  <c r="S12" i="2"/>
  <c r="S39" i="2"/>
  <c r="R39" i="2"/>
  <c r="R40" i="2"/>
  <c r="S40" i="2"/>
  <c r="R29" i="2"/>
  <c r="S29" i="2"/>
  <c r="S21" i="2"/>
  <c r="R21" i="2"/>
  <c r="S17" i="2"/>
  <c r="R17" i="2"/>
  <c r="R14" i="2"/>
  <c r="S14" i="2"/>
  <c r="S16" i="2"/>
  <c r="R16" i="2"/>
  <c r="S11" i="2"/>
  <c r="R11" i="2"/>
  <c r="S56" i="2"/>
  <c r="R56" i="2"/>
  <c r="S48" i="2"/>
  <c r="R48" i="2"/>
  <c r="R42" i="2"/>
  <c r="S42" i="2"/>
  <c r="S35" i="2"/>
  <c r="R35" i="2"/>
  <c r="S28" i="2"/>
  <c r="R28" i="2"/>
  <c r="S20" i="2"/>
  <c r="R20" i="2"/>
  <c r="R45" i="2"/>
  <c r="S45" i="2"/>
  <c r="R13" i="2"/>
  <c r="S13" i="2"/>
  <c r="S44" i="2"/>
  <c r="R44" i="2"/>
  <c r="R41" i="2"/>
  <c r="S41" i="2"/>
  <c r="S38" i="2"/>
  <c r="R38" i="2"/>
  <c r="R31" i="2"/>
  <c r="S31" i="2"/>
  <c r="S19" i="2"/>
  <c r="R19" i="2"/>
  <c r="W17" i="2"/>
  <c r="W18" i="2"/>
  <c r="R18" i="2"/>
  <c r="S43" i="2"/>
  <c r="S27" i="2"/>
  <c r="F4" i="2"/>
  <c r="G4" i="2" s="1"/>
  <c r="R4" i="2" s="1"/>
  <c r="W15" i="2"/>
  <c r="S36" i="2"/>
  <c r="F3" i="2"/>
  <c r="G3" i="2" s="1"/>
  <c r="R3" i="2" s="1"/>
  <c r="W16" i="2"/>
  <c r="S5" i="2" l="1"/>
  <c r="R7" i="2"/>
  <c r="S3" i="2"/>
  <c r="R10" i="2"/>
  <c r="S4" i="2"/>
  <c r="S6" i="2"/>
  <c r="W4" i="2"/>
  <c r="Y4" i="2" s="1"/>
  <c r="W3" i="2"/>
  <c r="W20" i="2"/>
  <c r="W5" i="2"/>
  <c r="Y5" i="2" s="1"/>
  <c r="Y3" i="2" l="1"/>
  <c r="W6" i="2"/>
  <c r="Y6" i="2" s="1"/>
  <c r="G20" i="3" l="1"/>
  <c r="A120" i="3" s="1"/>
  <c r="A121" i="3" s="1"/>
  <c r="A122" i="3" s="1"/>
  <c r="C122" i="3" s="1"/>
  <c r="M126" i="3" s="1"/>
  <c r="M128" i="3" s="1"/>
  <c r="M129" i="3" s="1"/>
  <c r="M130" i="3" s="1"/>
  <c r="M131" i="3" s="1"/>
  <c r="M132" i="3" s="1"/>
  <c r="K126" i="3" l="1"/>
  <c r="K128" i="3" s="1"/>
  <c r="K129" i="3" s="1"/>
  <c r="K130" i="3" s="1"/>
  <c r="I126" i="3"/>
  <c r="I128" i="3" s="1"/>
  <c r="I129" i="3" s="1"/>
  <c r="I130" i="3" s="1"/>
  <c r="E121" i="3"/>
  <c r="E123" i="3" s="1"/>
  <c r="E124" i="3" s="1"/>
  <c r="E125" i="3" s="1"/>
  <c r="L126" i="3"/>
  <c r="L128" i="3" s="1"/>
  <c r="L129" i="3" s="1"/>
  <c r="L130" i="3" s="1"/>
  <c r="J126" i="3"/>
  <c r="J128" i="3" s="1"/>
  <c r="J129" i="3" s="1"/>
  <c r="J130" i="3" s="1"/>
  <c r="J131" i="3" s="1"/>
  <c r="J132" i="3" s="1"/>
  <c r="G121" i="3"/>
  <c r="G123" i="3" s="1"/>
  <c r="G124" i="3" s="1"/>
  <c r="G125" i="3" s="1"/>
  <c r="G126" i="3" s="1"/>
  <c r="G127" i="3" s="1"/>
  <c r="C121" i="3"/>
  <c r="C123" i="3" s="1"/>
  <c r="C124" i="3" s="1"/>
  <c r="C125" i="3" s="1"/>
  <c r="F121" i="3"/>
  <c r="F123" i="3" s="1"/>
  <c r="F124" i="3" s="1"/>
  <c r="F125" i="3" s="1"/>
  <c r="D121" i="3"/>
  <c r="D123" i="3" s="1"/>
  <c r="D124" i="3" s="1"/>
  <c r="D125" i="3" s="1"/>
  <c r="H126" i="3"/>
  <c r="H128" i="3" s="1"/>
  <c r="H129" i="3" s="1"/>
  <c r="H130" i="3" s="1"/>
  <c r="F126" i="3" l="1"/>
  <c r="F127" i="3" s="1"/>
  <c r="D126" i="3"/>
  <c r="C127" i="3" s="1"/>
  <c r="I131" i="3"/>
  <c r="H132" i="3" s="1"/>
  <c r="E126" i="3"/>
  <c r="L131" i="3"/>
  <c r="H131" i="3"/>
  <c r="J139" i="3" s="1"/>
  <c r="J137" i="3" s="1"/>
  <c r="E127" i="3" l="1"/>
  <c r="I132" i="3"/>
  <c r="D127" i="3"/>
  <c r="J140" i="3"/>
  <c r="J138" i="3" s="1"/>
  <c r="J136" i="3" s="1"/>
  <c r="H133" i="3" s="1"/>
  <c r="L132" i="3"/>
  <c r="K132" i="3"/>
  <c r="A129" i="3" l="1"/>
  <c r="A21" i="3" s="1"/>
</calcChain>
</file>

<file path=xl/comments1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Wypełnij listę uczestników. Kierownik drużyny - pod Lp. 1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Nr rachunku Bankowego w BGŻ:
60 2030 0045 1110 0000 0277 2740
Nazwa Odbiorcy:</t>
        </r>
        <r>
          <rPr>
            <sz val="9"/>
            <color indexed="81"/>
            <rFont val="Tahoma"/>
            <family val="2"/>
            <charset val="238"/>
          </rPr>
          <t xml:space="preserve">
ZWIĄZEK LEŚNIKÓW POLSKICH 
REGIONU GDAŃSKIEGO
</t>
        </r>
        <r>
          <rPr>
            <b/>
            <sz val="9"/>
            <color indexed="81"/>
            <rFont val="Tahoma"/>
            <family val="2"/>
            <charset val="238"/>
          </rPr>
          <t xml:space="preserve">Adres Odbiorcy:
</t>
        </r>
        <r>
          <rPr>
            <sz val="9"/>
            <color indexed="81"/>
            <rFont val="Tahoma"/>
            <family val="2"/>
            <charset val="238"/>
          </rPr>
          <t>ul. Ks. Rogaczewskiego 9/19,
80-804 GDAŃSK</t>
        </r>
      </text>
    </comment>
    <comment ref="A120" authorId="0">
      <text>
        <r>
          <rPr>
            <b/>
            <sz val="8"/>
            <color indexed="81"/>
            <rFont val="Tahoma"/>
            <family val="2"/>
            <charset val="238"/>
          </rPr>
          <t>Autor:
tutaj pobierz 2 kwotę do przekształcenia 
=adres komórki z liczbą</t>
        </r>
      </text>
    </comment>
    <comment ref="A129" authorId="0">
      <text>
        <r>
          <rPr>
            <b/>
            <sz val="8"/>
            <color indexed="81"/>
            <rFont val="Tahoma"/>
            <family val="2"/>
            <charset val="238"/>
          </rPr>
          <t>Zbyszek</t>
        </r>
        <r>
          <rPr>
            <sz val="8"/>
            <color indexed="81"/>
            <rFont val="Tahoma"/>
            <family val="2"/>
            <charset val="238"/>
          </rPr>
          <t xml:space="preserve">
tę komórkę pobierz w miejsce arkusza, gdzie ma być wpisana 2 kwota słownie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Wybierz z listy lub wpisz:</t>
        </r>
        <r>
          <rPr>
            <b/>
            <sz val="9"/>
            <color indexed="81"/>
            <rFont val="Tahoma"/>
            <family val="2"/>
            <charset val="238"/>
          </rPr>
          <t xml:space="preserve">
- namiot   </t>
        </r>
        <r>
          <rPr>
            <sz val="9"/>
            <color indexed="81"/>
            <rFont val="Tahoma"/>
            <family val="2"/>
            <charset val="238"/>
          </rPr>
          <t>- (świeże powietrze i wygoda)</t>
        </r>
        <r>
          <rPr>
            <b/>
            <sz val="9"/>
            <color indexed="81"/>
            <rFont val="Tahoma"/>
            <family val="2"/>
            <charset val="238"/>
          </rPr>
          <t xml:space="preserve">
- pokój   </t>
        </r>
        <r>
          <rPr>
            <sz val="9"/>
            <color indexed="81"/>
            <rFont val="Tahoma"/>
            <family val="2"/>
            <charset val="238"/>
          </rPr>
          <t xml:space="preserve">  - (pokój 2-4 osobowy)</t>
        </r>
        <r>
          <rPr>
            <b/>
            <sz val="9"/>
            <color indexed="81"/>
            <rFont val="Tahoma"/>
            <family val="2"/>
            <charset val="238"/>
          </rPr>
          <t xml:space="preserve">
- izba    </t>
        </r>
        <r>
          <rPr>
            <sz val="9"/>
            <color indexed="81"/>
            <rFont val="Tahoma"/>
            <family val="2"/>
            <charset val="238"/>
          </rPr>
          <t xml:space="preserve">    - (pokój 5-12 osobowy)
 </t>
        </r>
      </text>
    </comment>
  </commentList>
</comments>
</file>

<file path=xl/sharedStrings.xml><?xml version="1.0" encoding="utf-8"?>
<sst xmlns="http://schemas.openxmlformats.org/spreadsheetml/2006/main" count="1043" uniqueCount="341">
  <si>
    <t xml:space="preserve">Lp. </t>
  </si>
  <si>
    <t>S</t>
  </si>
  <si>
    <t>M</t>
  </si>
  <si>
    <t>L</t>
  </si>
  <si>
    <t>XL</t>
  </si>
  <si>
    <t>XXL</t>
  </si>
  <si>
    <t xml:space="preserve">A. ZGŁOSZENIE </t>
  </si>
  <si>
    <t xml:space="preserve">B. KOSZTY UCZESTNICTWA </t>
  </si>
  <si>
    <t>Lp.</t>
  </si>
  <si>
    <t>Opis usługi</t>
  </si>
  <si>
    <t>Liczba osób</t>
  </si>
  <si>
    <t>Razem</t>
  </si>
  <si>
    <t>Liczba uczestników (imienny wykaz w załączeniu)</t>
  </si>
  <si>
    <t>Podpis kierownika drużyny:</t>
  </si>
  <si>
    <t>Pieczątka i podpis kierownika jednostki:</t>
  </si>
  <si>
    <t>code</t>
  </si>
  <si>
    <t>namiot</t>
  </si>
  <si>
    <t>pokój mały</t>
  </si>
  <si>
    <t>pokój duży</t>
  </si>
  <si>
    <t>rozmiar mały</t>
  </si>
  <si>
    <t>rozmiar średni</t>
  </si>
  <si>
    <t>rozmiar duży</t>
  </si>
  <si>
    <t>rozmiar dziecięcy</t>
  </si>
  <si>
    <t>rozmiar b. duży</t>
  </si>
  <si>
    <t>DRUŻYNA:</t>
  </si>
  <si>
    <t>RAZEM</t>
  </si>
  <si>
    <t>Zestawienie koszulek</t>
  </si>
  <si>
    <t>Pesel</t>
  </si>
  <si>
    <t>Uwagi</t>
  </si>
  <si>
    <t>Jednostka</t>
  </si>
  <si>
    <t>N-ctwo</t>
  </si>
  <si>
    <t>ZESTAWIENIE TRAS</t>
  </si>
  <si>
    <t>Nazwa Trasy</t>
  </si>
  <si>
    <t>Rodzaj trasy</t>
  </si>
  <si>
    <t>Wybrana trasa nr:</t>
  </si>
  <si>
    <t>RAZEM OSÓB</t>
  </si>
  <si>
    <t>Notatki własne</t>
  </si>
  <si>
    <t>JEŻELI</t>
  </si>
  <si>
    <t>DŁ</t>
  </si>
  <si>
    <t>PRAWY</t>
  </si>
  <si>
    <t>LEWY</t>
  </si>
  <si>
    <t>od lewej</t>
  </si>
  <si>
    <t>słownie</t>
  </si>
  <si>
    <t xml:space="preserve">Słownie:  </t>
  </si>
  <si>
    <t xml:space="preserve"> </t>
  </si>
  <si>
    <t>0</t>
  </si>
  <si>
    <t xml:space="preserve">zero </t>
  </si>
  <si>
    <t xml:space="preserve">złotych, </t>
  </si>
  <si>
    <t xml:space="preserve">tysięcy </t>
  </si>
  <si>
    <t>groszy.</t>
  </si>
  <si>
    <t>000</t>
  </si>
  <si>
    <t xml:space="preserve">jeden </t>
  </si>
  <si>
    <t xml:space="preserve">milion </t>
  </si>
  <si>
    <t xml:space="preserve">sto </t>
  </si>
  <si>
    <t xml:space="preserve">złoty, </t>
  </si>
  <si>
    <t xml:space="preserve">tysiąc </t>
  </si>
  <si>
    <t>grosz.</t>
  </si>
  <si>
    <t xml:space="preserve">dwa </t>
  </si>
  <si>
    <t xml:space="preserve">miliony </t>
  </si>
  <si>
    <t xml:space="preserve">dwieście </t>
  </si>
  <si>
    <t xml:space="preserve">złote, </t>
  </si>
  <si>
    <t xml:space="preserve">tysiące </t>
  </si>
  <si>
    <t>grosze.</t>
  </si>
  <si>
    <t xml:space="preserve">trzy </t>
  </si>
  <si>
    <t xml:space="preserve">trzysta </t>
  </si>
  <si>
    <t xml:space="preserve">cztery </t>
  </si>
  <si>
    <t xml:space="preserve">czterysta </t>
  </si>
  <si>
    <t xml:space="preserve">pięć </t>
  </si>
  <si>
    <t xml:space="preserve">milionów </t>
  </si>
  <si>
    <t xml:space="preserve">pięćset </t>
  </si>
  <si>
    <t xml:space="preserve">sześć </t>
  </si>
  <si>
    <t xml:space="preserve">sześćset </t>
  </si>
  <si>
    <t xml:space="preserve">siedem </t>
  </si>
  <si>
    <t xml:space="preserve">siedemset </t>
  </si>
  <si>
    <t xml:space="preserve">osiem </t>
  </si>
  <si>
    <t xml:space="preserve">osiemset </t>
  </si>
  <si>
    <t xml:space="preserve">dziewięć </t>
  </si>
  <si>
    <t xml:space="preserve">dziewięćset </t>
  </si>
  <si>
    <t xml:space="preserve">dziesięć 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</si>
  <si>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</si>
  <si>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</si>
  <si>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</si>
  <si>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</si>
  <si>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</si>
  <si>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</si>
  <si>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</si>
  <si>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</si>
  <si>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</si>
  <si>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</si>
  <si>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</si>
  <si>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</si>
  <si>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</si>
  <si>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</si>
  <si>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</si>
  <si>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</si>
  <si>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</si>
  <si>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</si>
  <si>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dziewiątnaście </t>
  </si>
  <si>
    <t xml:space="preserve">dwadzieścia </t>
  </si>
  <si>
    <t xml:space="preserve">dwadzieścia jeden </t>
  </si>
  <si>
    <t xml:space="preserve">dwadzieścia dwa </t>
  </si>
  <si>
    <t xml:space="preserve">dwadzieścia trzy </t>
  </si>
  <si>
    <t xml:space="preserve">dwadzieścia cztery </t>
  </si>
  <si>
    <t xml:space="preserve">dwadzieścia pięć </t>
  </si>
  <si>
    <t xml:space="preserve">dwadzieścia sześć </t>
  </si>
  <si>
    <t xml:space="preserve">dwadzieścia siedem </t>
  </si>
  <si>
    <t xml:space="preserve">dwadzieścia osiem </t>
  </si>
  <si>
    <t xml:space="preserve">dwadzieścia dziewięć </t>
  </si>
  <si>
    <t xml:space="preserve">trzydzieści </t>
  </si>
  <si>
    <t xml:space="preserve">trzydzieści jeden </t>
  </si>
  <si>
    <t xml:space="preserve">trzydzieści dwa </t>
  </si>
  <si>
    <t xml:space="preserve">trzydzieści trzy </t>
  </si>
  <si>
    <t xml:space="preserve">trzydzieści cztery </t>
  </si>
  <si>
    <t xml:space="preserve">trzydzieści pięć </t>
  </si>
  <si>
    <t xml:space="preserve">trzydzieści sześć </t>
  </si>
  <si>
    <t xml:space="preserve">trzydzieści siedem </t>
  </si>
  <si>
    <t xml:space="preserve">trzydzieści osiem </t>
  </si>
  <si>
    <t xml:space="preserve">trzydzieści dziewięć </t>
  </si>
  <si>
    <t xml:space="preserve">czterdzieści </t>
  </si>
  <si>
    <t xml:space="preserve">czterdzieści jeden </t>
  </si>
  <si>
    <t xml:space="preserve">czterdzieści dwa </t>
  </si>
  <si>
    <t xml:space="preserve">czterdzieści trzy </t>
  </si>
  <si>
    <t xml:space="preserve">czterdzieści cztery </t>
  </si>
  <si>
    <t xml:space="preserve">czterdzieści pięć </t>
  </si>
  <si>
    <t xml:space="preserve">czterdzieści sześć </t>
  </si>
  <si>
    <t xml:space="preserve">czterdzieści siedem </t>
  </si>
  <si>
    <t xml:space="preserve">czterdzieści osiem </t>
  </si>
  <si>
    <t xml:space="preserve">czterdzieści dziewięć </t>
  </si>
  <si>
    <t xml:space="preserve">pięćdziesiąt </t>
  </si>
  <si>
    <t xml:space="preserve">pięćdziesiąt jeden </t>
  </si>
  <si>
    <t xml:space="preserve">pięćdziesiąt dwa </t>
  </si>
  <si>
    <t xml:space="preserve">pięćdziesiąt trzy </t>
  </si>
  <si>
    <t xml:space="preserve">pięćdziesiąt cztery </t>
  </si>
  <si>
    <t xml:space="preserve">pięćdziesiąt pięć </t>
  </si>
  <si>
    <t xml:space="preserve">pięćdziesiąt sześć </t>
  </si>
  <si>
    <t xml:space="preserve">pięćdziesiąt siedem </t>
  </si>
  <si>
    <t xml:space="preserve">pięćdziesiąt osiem </t>
  </si>
  <si>
    <t xml:space="preserve">pięćdziesiąt dziewięć </t>
  </si>
  <si>
    <t xml:space="preserve">sześćdziesiąt </t>
  </si>
  <si>
    <t xml:space="preserve">sześćdziesiąt jeden </t>
  </si>
  <si>
    <t xml:space="preserve">sześćdziesiąt dwa </t>
  </si>
  <si>
    <t xml:space="preserve">sześćdziesiąt trzy </t>
  </si>
  <si>
    <t xml:space="preserve">sześćdziesiąt cztery </t>
  </si>
  <si>
    <t xml:space="preserve">sześćdziesiąt pięć </t>
  </si>
  <si>
    <t xml:space="preserve">sześćdziesiąt sześć </t>
  </si>
  <si>
    <t xml:space="preserve">sześćdziesiąt siedem </t>
  </si>
  <si>
    <t xml:space="preserve">sześćdziesiąt osiem </t>
  </si>
  <si>
    <t xml:space="preserve">sześćdziesiąt dziewięć </t>
  </si>
  <si>
    <t xml:space="preserve">siedemdziesiąt </t>
  </si>
  <si>
    <t xml:space="preserve">siedemdziesiąt jeden </t>
  </si>
  <si>
    <t xml:space="preserve">siedemdziesiąt dwa </t>
  </si>
  <si>
    <t xml:space="preserve">siedemdziesiąt trzy </t>
  </si>
  <si>
    <t xml:space="preserve">siedemdziesiąt cztery </t>
  </si>
  <si>
    <t xml:space="preserve">siedemdziesiąt pięć </t>
  </si>
  <si>
    <t xml:space="preserve">siedemdziesiąt sześć </t>
  </si>
  <si>
    <t xml:space="preserve">siedemdziesiąt siedem </t>
  </si>
  <si>
    <t xml:space="preserve">siedemdziesiąt osiem </t>
  </si>
  <si>
    <t xml:space="preserve">siedemdziesiąt dziewięć </t>
  </si>
  <si>
    <t xml:space="preserve">osiemdziesiąt </t>
  </si>
  <si>
    <t xml:space="preserve">osiemdziesiąt jeden </t>
  </si>
  <si>
    <t xml:space="preserve">osiemdziesiąt dwa </t>
  </si>
  <si>
    <t xml:space="preserve">osiemdziesiąt trzy </t>
  </si>
  <si>
    <t xml:space="preserve">osiemdziesiąt cztery </t>
  </si>
  <si>
    <t xml:space="preserve">osiemdziesiąt pięć </t>
  </si>
  <si>
    <t xml:space="preserve">osiemdziesiąt sześć </t>
  </si>
  <si>
    <t xml:space="preserve">osiemdziesiąt siedem </t>
  </si>
  <si>
    <t xml:space="preserve">osiemdziesiąt osiem </t>
  </si>
  <si>
    <t xml:space="preserve">osiemdziesiąt dziewięć </t>
  </si>
  <si>
    <t xml:space="preserve">dziewięćdziesiąt </t>
  </si>
  <si>
    <t xml:space="preserve">dziewięćdziesiąt jeden </t>
  </si>
  <si>
    <t xml:space="preserve">dziewięćdziesiąt dwa </t>
  </si>
  <si>
    <t xml:space="preserve">dziewięćdziesiąt trzy </t>
  </si>
  <si>
    <t xml:space="preserve">dziewięćdziesiąt cztery </t>
  </si>
  <si>
    <t xml:space="preserve">dziewięćdziesiąt pięć </t>
  </si>
  <si>
    <t xml:space="preserve">dziewięćdziesiąt sześć </t>
  </si>
  <si>
    <t xml:space="preserve">dziewięćdziesiąt siedem </t>
  </si>
  <si>
    <t xml:space="preserve">dziewięćdziesiąt osiem </t>
  </si>
  <si>
    <t xml:space="preserve">dziewięćdziesiąt dziewięć </t>
  </si>
  <si>
    <t>R A Z E M:</t>
  </si>
  <si>
    <t>pokój</t>
  </si>
  <si>
    <t>izba</t>
  </si>
  <si>
    <t>kontrola
poprawności
wpisów</t>
  </si>
  <si>
    <t>pokoje 2-4 os.</t>
  </si>
  <si>
    <t>pokoje 5-12 os.</t>
  </si>
  <si>
    <t>namiot 8-10 osób</t>
  </si>
  <si>
    <t>Stawka
zł./os</t>
  </si>
  <si>
    <t>Proponowane numery tras alternatywnych w przypadku braku miejsc na trasie wybranej:</t>
  </si>
  <si>
    <t>Zestawienie noclegów</t>
  </si>
  <si>
    <t>Zestawienie
z listy uczestników</t>
  </si>
  <si>
    <t>Noclegi przyznane przez Organizatora</t>
  </si>
  <si>
    <t>Różnica</t>
  </si>
  <si>
    <t>Opłata za trasę nr:</t>
  </si>
  <si>
    <t>Przesyłając Kartę Zgłoszeniową akceptujemy Regulamin Rajdu.</t>
  </si>
  <si>
    <t>Data:</t>
  </si>
  <si>
    <r>
      <rPr>
        <b/>
        <sz val="10"/>
        <color indexed="8"/>
        <rFont val="Comic Sans MS"/>
        <family val="4"/>
        <charset val="238"/>
      </rPr>
      <t>Rodzaj noclegu:</t>
    </r>
    <r>
      <rPr>
        <b/>
        <sz val="12"/>
        <color indexed="8"/>
        <rFont val="Comic Sans MS"/>
        <family val="4"/>
        <charset val="238"/>
      </rPr>
      <t xml:space="preserve">
</t>
    </r>
    <r>
      <rPr>
        <b/>
        <sz val="9"/>
        <color indexed="8"/>
        <rFont val="Comic Sans MS"/>
        <family val="4"/>
        <charset val="238"/>
      </rPr>
      <t>namiot, pokój,
izba</t>
    </r>
  </si>
  <si>
    <t>rozmiar b.b. duży</t>
  </si>
  <si>
    <t>Trasy</t>
  </si>
  <si>
    <t>trasy</t>
  </si>
  <si>
    <t>Nr</t>
  </si>
  <si>
    <t>ilość</t>
  </si>
  <si>
    <t>miejsc</t>
  </si>
  <si>
    <t>koszt</t>
  </si>
  <si>
    <t>1 os</t>
  </si>
  <si>
    <t>Kierownik Drużyny:</t>
  </si>
  <si>
    <t>Telefon:</t>
  </si>
  <si>
    <t>e-mail:</t>
  </si>
  <si>
    <t>Nazwa Drużyny:</t>
  </si>
  <si>
    <t xml:space="preserve">Adres jednostki zgłaszającej:            </t>
  </si>
  <si>
    <t>Nazwisko i Imię</t>
  </si>
  <si>
    <t xml:space="preserve">       </t>
  </si>
  <si>
    <t>Wpisowe należy wpłacić w ciągu 5 dni od daty potwierdzenia rezerwacji na podane poniżej konto bankowe wpisując w tytule przelewu:</t>
  </si>
  <si>
    <t xml:space="preserve">     RDLP GDAŃSK 2014       </t>
  </si>
  <si>
    <t>nie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</si>
  <si>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</si>
  <si>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</si>
  <si>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</si>
  <si>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</si>
  <si>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</si>
  <si>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</si>
  <si>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</si>
  <si>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</si>
  <si>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</si>
  <si>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</si>
  <si>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</si>
  <si>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</si>
  <si>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</si>
  <si>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</si>
  <si>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</si>
  <si>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</si>
  <si>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</si>
  <si>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</si>
  <si>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</si>
  <si>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</si>
  <si>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</si>
  <si>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</si>
  <si>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</si>
  <si>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</si>
  <si>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</si>
  <si>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</si>
  <si>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</si>
  <si>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</si>
  <si>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</si>
  <si>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</si>
  <si>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</si>
  <si>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</si>
  <si>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</si>
  <si>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</si>
  <si>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</si>
  <si>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</si>
  <si>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</si>
  <si>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</si>
  <si>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</si>
  <si>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</si>
  <si>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</si>
  <si>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</si>
  <si>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</si>
  <si>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</si>
  <si>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</si>
  <si>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</si>
  <si>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</si>
  <si>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</si>
  <si>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8.0</t>
  </si>
  <si>
    <t>Nadleśnictwo Gdańsk</t>
  </si>
  <si>
    <t>Nadleśnictwo Wejherowo</t>
  </si>
  <si>
    <t>Nadleśnictwo Lębork</t>
  </si>
  <si>
    <t>Nadleśnictwo Elbląg</t>
  </si>
  <si>
    <t>Nadleśnictwo Kartuzy</t>
  </si>
  <si>
    <t>Nadleśnictwo Kościerzyna</t>
  </si>
  <si>
    <t>Nadleśnictwo Starogard</t>
  </si>
  <si>
    <t>Nadleśnictwo Kolbudy</t>
  </si>
  <si>
    <t>Cysterską ścieżką po oliwskich lasach</t>
  </si>
  <si>
    <t>Gdynia – brzegiem morza</t>
  </si>
  <si>
    <t>Sobieszewo – bursztynowa wyspa</t>
  </si>
  <si>
    <t>Gdańsk – Główne Miasto</t>
  </si>
  <si>
    <t>Gdynia – miasto z lasu i morza</t>
  </si>
  <si>
    <t>Rowerowe zwiedzanie Żuław- śladami domów podcieniowych</t>
  </si>
  <si>
    <t>Szlakiem morenowych wzgórz</t>
  </si>
  <si>
    <t>Trzy razy molo – wybrzeżem przez trzy miasta</t>
  </si>
  <si>
    <t>Wycieczka rowerowa</t>
  </si>
  <si>
    <t>Borem … plażą</t>
  </si>
  <si>
    <t>Kaszubska</t>
  </si>
  <si>
    <t>Nadmorska</t>
  </si>
  <si>
    <t>Historyczna</t>
  </si>
  <si>
    <t>Folk</t>
  </si>
  <si>
    <t>Norda</t>
  </si>
  <si>
    <t>Buczyną i borem</t>
  </si>
  <si>
    <t>Wydmowy szlak I</t>
  </si>
  <si>
    <t>Wydmowy szlak II</t>
  </si>
  <si>
    <t>Wydmowy szlak III</t>
  </si>
  <si>
    <t>Bursztynowa</t>
  </si>
  <si>
    <t>Mierzejowa</t>
  </si>
  <si>
    <t>Kopernikowa</t>
  </si>
  <si>
    <t>Rycerska</t>
  </si>
  <si>
    <t>Nadwiślańska</t>
  </si>
  <si>
    <t>Zamkowa</t>
  </si>
  <si>
    <t>Pięknych widoków</t>
  </si>
  <si>
    <t>Wsi spokojnej</t>
  </si>
  <si>
    <t>Zamierzchłych dziejów</t>
  </si>
  <si>
    <t>Pod cieniowej chaty</t>
  </si>
  <si>
    <t>W krainie polodowcowych krajobrazów I</t>
  </si>
  <si>
    <t>W krainie polodowcowych krajobrazów II</t>
  </si>
  <si>
    <t>W krainie polodowcowych krajobrazów III</t>
  </si>
  <si>
    <t>Kaszubskie jeziora I</t>
  </si>
  <si>
    <t>Kaszubskie jeziora II</t>
  </si>
  <si>
    <t>Konna do źródeł rzeki Wdy / trasa Gdańsk Westerplatte</t>
  </si>
  <si>
    <t>Meandrami Wdy / Trasa Gdańsk Westerplatte</t>
  </si>
  <si>
    <t>Spływ kajakowy rzeką Słupią z przejażdżką wozami konnymi / Trasa Gdańsk Westerplatte</t>
  </si>
  <si>
    <t>Trasa Gdańsk Westerplatte / konna do źródeł rzeki Wdy</t>
  </si>
  <si>
    <t>Trasa Gdańsk Westerplatte / spływ kajakowy Meandrami Wdy</t>
  </si>
  <si>
    <t>Trasa Gdańsk Westerplatte / spływ kajakowy rzeką Słupią</t>
  </si>
  <si>
    <t>Zamki Krzyżackie I</t>
  </si>
  <si>
    <t>Zamki Krzyżackie II</t>
  </si>
  <si>
    <t>Rycerze na kajakach I</t>
  </si>
  <si>
    <t>Rycerze na kajakach II</t>
  </si>
  <si>
    <t>Od Krzyżaka do Cystersa I</t>
  </si>
  <si>
    <t>Od Krzyżaka do Cystersa II</t>
  </si>
  <si>
    <t>Trasa rowerowa</t>
  </si>
  <si>
    <t>Trasa motocyklowa</t>
  </si>
  <si>
    <t>Autokarowo – piesza</t>
  </si>
  <si>
    <t>Autokarowo – pieszo – rowerowa</t>
  </si>
  <si>
    <t>Rowerowo-autokarowa</t>
  </si>
  <si>
    <t>autokarowa</t>
  </si>
  <si>
    <t>Autokarowa</t>
  </si>
  <si>
    <t>Autokarowo – pieszo –żeglugowa</t>
  </si>
  <si>
    <t>Pieszo-drezynowa</t>
  </si>
  <si>
    <t>Kajakowo-piesza</t>
  </si>
  <si>
    <t>Kajakowo-drezynowa</t>
  </si>
  <si>
    <t>Konno-autokarowa</t>
  </si>
  <si>
    <t>Autokarowo – kajakowa</t>
  </si>
  <si>
    <t>Autokarowo – żeglugowa</t>
  </si>
  <si>
    <t>Rowerowa</t>
  </si>
  <si>
    <t>Motocyklowa</t>
  </si>
  <si>
    <r>
      <t>Czy ma być wystawione potwierdzenie przyjęcia wpłaty? (</t>
    </r>
    <r>
      <rPr>
        <b/>
        <i/>
        <sz val="11"/>
        <color indexed="8"/>
        <rFont val="Times New Roman"/>
        <family val="1"/>
        <charset val="238"/>
      </rPr>
      <t>Tak/Nie</t>
    </r>
    <r>
      <rPr>
        <sz val="11"/>
        <color indexed="8"/>
        <rFont val="Times New Roman"/>
        <family val="1"/>
        <charset val="238"/>
      </rPr>
      <t>)</t>
    </r>
  </si>
  <si>
    <t xml:space="preserve">"Na Jantarowym Szlaku"           </t>
  </si>
  <si>
    <t>BGŻ</t>
  </si>
  <si>
    <t>60 2030 0045 1110 0000 0277 2740</t>
  </si>
  <si>
    <t>Kierownik drużyny</t>
  </si>
  <si>
    <r>
      <t xml:space="preserve">Rozmiar koszulki </t>
    </r>
    <r>
      <rPr>
        <b/>
        <sz val="8"/>
        <color indexed="8"/>
        <rFont val="Comic Sans MS"/>
        <family val="4"/>
        <charset val="238"/>
      </rPr>
      <t>S, M, L, XL, XXL</t>
    </r>
  </si>
  <si>
    <t>Upoważniamy Organizatorów XXVI Rajdu Leśnika do uregulowania w naszym imieniu wszelkich płatności wynikających z udziału w Rajdzie.</t>
  </si>
  <si>
    <t xml:space="preserve"> KARTA ZGŁOSZENIOWA</t>
  </si>
  <si>
    <t>XXVI RAJD LEŚNIKA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</si>
</sst>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_-* #,##0\ &quot;zł&quot;_-;\-* #,##0\ &quot;zł&quot;_-;_-* &quot;-&quot;??\ &quot;zł&quot;_-;_-@_-"/>
  </numFmts>
  <fonts count="73">
    <font>
      <sz val="11"/>
      <color theme="1"/>
      <name val="Calibri"/>
      <family val="2"/>
      <charset val="238"/>
      <scheme val="minor"/>
    </font>
    <font>
      <sz val="11"/>
      <color theme="1"/>
      <name val="Comic Sans MS"/>
      <family val="2"/>
      <charset val="238"/>
    </font>
    <font>
      <b/>
      <sz val="12"/>
      <color indexed="8"/>
      <name val="Comic Sans MS"/>
      <family val="4"/>
      <charset val="238"/>
    </font>
    <font>
      <b/>
      <sz val="10"/>
      <color indexed="8"/>
      <name val="Comic Sans MS"/>
      <family val="4"/>
      <charset val="238"/>
    </font>
    <font>
      <b/>
      <sz val="8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omic Sans MS"/>
      <family val="4"/>
      <charset val="238"/>
    </font>
    <font>
      <b/>
      <sz val="12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b/>
      <sz val="9"/>
      <color theme="1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omic Sans MS"/>
      <family val="4"/>
      <charset val="238"/>
    </font>
    <font>
      <b/>
      <sz val="12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 CE"/>
      <charset val="238"/>
    </font>
    <font>
      <b/>
      <i/>
      <sz val="10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1"/>
      <color theme="0"/>
      <name val="Arial CE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omic Sans MS"/>
      <family val="4"/>
      <charset val="238"/>
    </font>
    <font>
      <b/>
      <sz val="20"/>
      <color theme="1"/>
      <name val="Comic Sans MS"/>
      <family val="4"/>
      <charset val="238"/>
    </font>
    <font>
      <b/>
      <i/>
      <sz val="12"/>
      <color theme="1"/>
      <name val="Comic Sans MS"/>
      <family val="4"/>
      <charset val="238"/>
    </font>
    <font>
      <sz val="12"/>
      <color rgb="FF002060"/>
      <name val="Comic Sans MS"/>
      <family val="4"/>
      <charset val="238"/>
    </font>
    <font>
      <b/>
      <sz val="12"/>
      <color rgb="FF002060"/>
      <name val="Comic Sans MS"/>
      <family val="4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omic Sans MS"/>
      <family val="4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1"/>
      <color rgb="FF002060"/>
      <name val="Comic Sans MS"/>
      <family val="4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Comic Sans MS"/>
      <family val="4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1"/>
      <color theme="10"/>
      <name val="Comic Sans MS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65">
    <xf numFmtId="0" fontId="0" fillId="0" borderId="0"/>
    <xf numFmtId="0" fontId="11" fillId="0" borderId="0" applyNumberFormat="0" applyFill="0" applyBorder="0" applyAlignment="0" applyProtection="0"/>
    <xf numFmtId="0" fontId="9" fillId="0" borderId="0"/>
    <xf numFmtId="0" fontId="1" fillId="0" borderId="0"/>
    <xf numFmtId="0" fontId="48" fillId="0" borderId="0"/>
    <xf numFmtId="9" fontId="48" fillId="0" borderId="0" applyFill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8" borderId="0" applyNumberFormat="0" applyBorder="0" applyAlignment="0" applyProtection="0"/>
    <xf numFmtId="0" fontId="51" fillId="12" borderId="52" applyNumberFormat="0" applyAlignment="0" applyProtection="0"/>
    <xf numFmtId="0" fontId="52" fillId="10" borderId="53" applyNumberFormat="0" applyAlignment="0" applyProtection="0"/>
    <xf numFmtId="0" fontId="53" fillId="11" borderId="0" applyNumberFormat="0" applyBorder="0" applyAlignment="0" applyProtection="0"/>
    <xf numFmtId="43" fontId="4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54" applyNumberFormat="0" applyFill="0" applyAlignment="0" applyProtection="0"/>
    <xf numFmtId="0" fontId="56" fillId="29" borderId="55" applyNumberFormat="0" applyAlignment="0" applyProtection="0"/>
    <xf numFmtId="0" fontId="57" fillId="0" borderId="56" applyNumberFormat="0" applyFill="0" applyAlignment="0" applyProtection="0"/>
    <xf numFmtId="0" fontId="58" fillId="0" borderId="57" applyNumberFormat="0" applyFill="0" applyAlignment="0" applyProtection="0"/>
    <xf numFmtId="0" fontId="59" fillId="0" borderId="58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48" fillId="0" borderId="0"/>
    <xf numFmtId="0" fontId="9" fillId="0" borderId="0"/>
    <xf numFmtId="0" fontId="61" fillId="0" borderId="0"/>
    <xf numFmtId="0" fontId="48" fillId="0" borderId="0"/>
    <xf numFmtId="0" fontId="62" fillId="10" borderId="52" applyNumberFormat="0" applyAlignment="0" applyProtection="0"/>
    <xf numFmtId="9" fontId="48" fillId="0" borderId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3" fillId="0" borderId="5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8" fillId="31" borderId="60" applyNumberFormat="0" applyAlignment="0" applyProtection="0"/>
    <xf numFmtId="0" fontId="48" fillId="31" borderId="60" applyNumberFormat="0" applyAlignment="0" applyProtection="0"/>
    <xf numFmtId="44" fontId="48" fillId="0" borderId="0" applyFont="0" applyFill="0" applyBorder="0" applyAlignment="0" applyProtection="0"/>
    <xf numFmtId="0" fontId="67" fillId="14" borderId="0" applyNumberFormat="0" applyBorder="0" applyAlignment="0" applyProtection="0"/>
    <xf numFmtId="0" fontId="48" fillId="0" borderId="0"/>
    <xf numFmtId="0" fontId="9" fillId="0" borderId="0"/>
    <xf numFmtId="0" fontId="68" fillId="0" borderId="0" applyNumberFormat="0" applyFill="0" applyBorder="0" applyAlignment="0" applyProtection="0"/>
    <xf numFmtId="0" fontId="47" fillId="0" borderId="0"/>
    <xf numFmtId="0" fontId="11" fillId="0" borderId="0" applyNumberFormat="0" applyFill="0" applyBorder="0" applyAlignment="0" applyProtection="0"/>
    <xf numFmtId="0" fontId="69" fillId="0" borderId="0"/>
  </cellStyleXfs>
  <cellXfs count="218"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indent="1" shrinkToFit="1"/>
      <protection locked="0"/>
    </xf>
    <xf numFmtId="0" fontId="16" fillId="0" borderId="2" xfId="0" applyFont="1" applyBorder="1" applyAlignment="1">
      <alignment horizontal="left" vertical="center" wrapText="1" indent="1"/>
    </xf>
    <xf numFmtId="0" fontId="16" fillId="2" borderId="0" xfId="0" applyFont="1" applyFill="1" applyAlignment="1">
      <alignment horizontal="right" vertical="center" indent="2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>
      <alignment horizontal="center" vertical="center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0" fillId="2" borderId="0" xfId="0" applyFill="1"/>
    <xf numFmtId="14" fontId="0" fillId="2" borderId="0" xfId="0" applyNumberFormat="1" applyFill="1"/>
    <xf numFmtId="0" fontId="12" fillId="0" borderId="6" xfId="0" applyFont="1" applyBorder="1" applyAlignment="1">
      <alignment horizontal="center" vertical="center" wrapText="1"/>
    </xf>
    <xf numFmtId="0" fontId="20" fillId="0" borderId="0" xfId="2" applyNumberFormat="1" applyFont="1" applyFill="1" applyBorder="1" applyProtection="1"/>
    <xf numFmtId="0" fontId="21" fillId="0" borderId="0" xfId="2" applyNumberFormat="1" applyFont="1" applyFill="1" applyBorder="1" applyProtection="1"/>
    <xf numFmtId="0" fontId="20" fillId="0" borderId="0" xfId="2" applyFont="1" applyFill="1" applyBorder="1" applyProtection="1"/>
    <xf numFmtId="1" fontId="20" fillId="0" borderId="0" xfId="2" applyNumberFormat="1" applyFont="1" applyFill="1" applyBorder="1" applyAlignment="1" applyProtection="1">
      <alignment horizontal="center"/>
    </xf>
    <xf numFmtId="0" fontId="21" fillId="0" borderId="0" xfId="2" applyFont="1" applyFill="1" applyBorder="1" applyProtection="1"/>
    <xf numFmtId="0" fontId="22" fillId="0" borderId="0" xfId="2" applyFont="1" applyFill="1" applyBorder="1" applyProtection="1"/>
    <xf numFmtId="0" fontId="23" fillId="0" borderId="0" xfId="2" applyFont="1" applyFill="1" applyBorder="1" applyProtection="1"/>
    <xf numFmtId="49" fontId="23" fillId="0" borderId="0" xfId="2" applyNumberFormat="1" applyFont="1" applyFill="1" applyBorder="1" applyProtection="1"/>
    <xf numFmtId="49" fontId="22" fillId="0" borderId="0" xfId="2" applyNumberFormat="1" applyFont="1" applyFill="1" applyBorder="1" applyProtection="1"/>
    <xf numFmtId="0" fontId="21" fillId="0" borderId="0" xfId="2" applyNumberFormat="1" applyFont="1" applyFill="1" applyBorder="1" applyAlignment="1" applyProtection="1">
      <alignment horizontal="center"/>
    </xf>
    <xf numFmtId="0" fontId="24" fillId="0" borderId="0" xfId="2" applyNumberFormat="1" applyFont="1" applyFill="1" applyBorder="1" applyAlignment="1" applyProtection="1">
      <alignment horizontal="center"/>
    </xf>
    <xf numFmtId="0" fontId="22" fillId="0" borderId="0" xfId="2" applyNumberFormat="1" applyFont="1" applyFill="1" applyBorder="1" applyProtection="1"/>
    <xf numFmtId="4" fontId="25" fillId="0" borderId="0" xfId="2" applyNumberFormat="1" applyFont="1" applyFill="1" applyBorder="1" applyProtection="1"/>
    <xf numFmtId="49" fontId="22" fillId="0" borderId="0" xfId="2" applyNumberFormat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27" fillId="0" borderId="0" xfId="2" applyFont="1" applyFill="1" applyBorder="1" applyProtection="1"/>
    <xf numFmtId="0" fontId="22" fillId="0" borderId="0" xfId="2" applyFont="1" applyFill="1" applyBorder="1" applyAlignment="1" applyProtection="1">
      <alignment horizontal="center"/>
    </xf>
    <xf numFmtId="49" fontId="20" fillId="0" borderId="0" xfId="2" applyNumberFormat="1" applyFont="1" applyFill="1" applyBorder="1" applyAlignment="1" applyProtection="1">
      <alignment horizontal="center"/>
    </xf>
    <xf numFmtId="0" fontId="23" fillId="0" borderId="0" xfId="2" applyFont="1" applyFill="1" applyBorder="1" applyAlignment="1" applyProtection="1">
      <alignment vertical="center" wrapText="1"/>
    </xf>
    <xf numFmtId="0" fontId="24" fillId="0" borderId="0" xfId="2" applyFont="1" applyFill="1" applyBorder="1" applyProtection="1"/>
    <xf numFmtId="0" fontId="20" fillId="0" borderId="0" xfId="2" applyNumberFormat="1" applyFont="1" applyFill="1" applyBorder="1" applyAlignment="1" applyProtection="1">
      <alignment horizontal="center"/>
    </xf>
    <xf numFmtId="0" fontId="0" fillId="6" borderId="0" xfId="0" applyFill="1"/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0" fillId="6" borderId="0" xfId="0" applyFill="1" applyAlignment="1"/>
    <xf numFmtId="0" fontId="0" fillId="6" borderId="0" xfId="0" applyFill="1" applyAlignment="1">
      <alignment vertical="center"/>
    </xf>
    <xf numFmtId="0" fontId="28" fillId="6" borderId="0" xfId="0" applyFont="1" applyFill="1"/>
    <xf numFmtId="0" fontId="14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6" borderId="0" xfId="0" applyFont="1" applyFill="1" applyAlignment="1">
      <alignment horizontal="right" vertical="center"/>
    </xf>
    <xf numFmtId="0" fontId="13" fillId="6" borderId="15" xfId="0" applyFont="1" applyFill="1" applyBorder="1" applyAlignment="1">
      <alignment vertical="center"/>
    </xf>
    <xf numFmtId="0" fontId="0" fillId="6" borderId="16" xfId="0" applyFill="1" applyBorder="1"/>
    <xf numFmtId="0" fontId="2" fillId="0" borderId="6" xfId="0" applyFont="1" applyBorder="1" applyAlignment="1">
      <alignment horizontal="left" vertical="center" wrapText="1" indent="1"/>
    </xf>
    <xf numFmtId="0" fontId="16" fillId="0" borderId="26" xfId="0" applyFont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right" vertical="center" indent="1"/>
    </xf>
    <xf numFmtId="0" fontId="14" fillId="0" borderId="9" xfId="0" applyFont="1" applyFill="1" applyBorder="1" applyAlignment="1">
      <alignment horizontal="right" vertical="center" indent="1"/>
    </xf>
    <xf numFmtId="0" fontId="32" fillId="5" borderId="1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165" fontId="14" fillId="2" borderId="10" xfId="0" applyNumberFormat="1" applyFont="1" applyFill="1" applyBorder="1" applyAlignment="1" applyProtection="1">
      <alignment horizontal="center" vertical="center"/>
    </xf>
    <xf numFmtId="165" fontId="34" fillId="0" borderId="4" xfId="0" applyNumberFormat="1" applyFont="1" applyBorder="1" applyAlignment="1">
      <alignment horizontal="right" vertical="center" wrapText="1"/>
    </xf>
    <xf numFmtId="165" fontId="35" fillId="0" borderId="27" xfId="0" applyNumberFormat="1" applyFont="1" applyBorder="1" applyAlignment="1">
      <alignment horizontal="right" vertical="center" wrapText="1"/>
    </xf>
    <xf numFmtId="0" fontId="16" fillId="0" borderId="10" xfId="0" applyFont="1" applyBorder="1" applyAlignment="1" applyProtection="1">
      <alignment horizontal="left" vertical="center" indent="1" shrinkToFit="1"/>
      <protection locked="0"/>
    </xf>
    <xf numFmtId="0" fontId="13" fillId="6" borderId="0" xfId="0" applyFont="1" applyFill="1" applyAlignment="1">
      <alignment horizontal="left" vertical="center"/>
    </xf>
    <xf numFmtId="0" fontId="36" fillId="6" borderId="0" xfId="0" applyFont="1" applyFill="1" applyBorder="1" applyAlignment="1">
      <alignment vertical="center"/>
    </xf>
    <xf numFmtId="0" fontId="37" fillId="6" borderId="35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center" vertical="center"/>
    </xf>
    <xf numFmtId="49" fontId="38" fillId="0" borderId="10" xfId="0" applyNumberFormat="1" applyFont="1" applyBorder="1" applyAlignment="1" applyProtection="1">
      <alignment horizontal="left" vertical="center" indent="1"/>
      <protection locked="0"/>
    </xf>
    <xf numFmtId="0" fontId="39" fillId="6" borderId="0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49" fontId="40" fillId="6" borderId="0" xfId="0" applyNumberFormat="1" applyFont="1" applyFill="1" applyBorder="1" applyAlignment="1">
      <alignment horizontal="center" vertical="center"/>
    </xf>
    <xf numFmtId="0" fontId="29" fillId="5" borderId="34" xfId="0" applyFont="1" applyFill="1" applyBorder="1" applyAlignment="1" applyProtection="1">
      <alignment horizontal="center" vertical="center" wrapText="1"/>
    </xf>
    <xf numFmtId="0" fontId="29" fillId="5" borderId="32" xfId="0" applyFont="1" applyFill="1" applyBorder="1" applyAlignment="1" applyProtection="1">
      <alignment horizontal="center" vertical="center" wrapText="1"/>
    </xf>
    <xf numFmtId="0" fontId="29" fillId="5" borderId="28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0" borderId="0" xfId="0" applyProtection="1"/>
    <xf numFmtId="0" fontId="29" fillId="5" borderId="29" xfId="0" applyFont="1" applyFill="1" applyBorder="1" applyAlignment="1" applyProtection="1">
      <alignment horizontal="center" vertical="center" wrapText="1"/>
    </xf>
    <xf numFmtId="0" fontId="29" fillId="5" borderId="33" xfId="0" applyFont="1" applyFill="1" applyBorder="1" applyAlignment="1" applyProtection="1">
      <alignment horizontal="left" vertical="center" indent="1"/>
    </xf>
    <xf numFmtId="0" fontId="29" fillId="5" borderId="25" xfId="0" applyFont="1" applyFill="1" applyBorder="1" applyAlignment="1" applyProtection="1">
      <alignment horizontal="left" vertical="center" indent="1"/>
    </xf>
    <xf numFmtId="0" fontId="29" fillId="5" borderId="31" xfId="0" applyFont="1" applyFill="1" applyBorder="1" applyAlignment="1" applyProtection="1">
      <alignment horizontal="left" vertical="center" indent="1"/>
    </xf>
    <xf numFmtId="0" fontId="29" fillId="5" borderId="25" xfId="0" applyFont="1" applyFill="1" applyBorder="1" applyAlignment="1" applyProtection="1">
      <alignment horizontal="center" vertical="center" wrapText="1"/>
    </xf>
    <xf numFmtId="0" fontId="29" fillId="5" borderId="30" xfId="0" applyFont="1" applyFill="1" applyBorder="1" applyAlignment="1" applyProtection="1">
      <alignment horizontal="center" vertical="center"/>
    </xf>
    <xf numFmtId="0" fontId="16" fillId="5" borderId="20" xfId="0" applyFont="1" applyFill="1" applyBorder="1" applyAlignment="1" applyProtection="1">
      <alignment horizontal="center" vertical="center"/>
    </xf>
    <xf numFmtId="0" fontId="14" fillId="5" borderId="21" xfId="3" applyFont="1" applyFill="1" applyBorder="1" applyAlignment="1" applyProtection="1">
      <alignment horizontal="left" vertical="center" indent="1"/>
    </xf>
    <xf numFmtId="0" fontId="14" fillId="5" borderId="21" xfId="0" applyFont="1" applyFill="1" applyBorder="1" applyAlignment="1" applyProtection="1">
      <alignment horizontal="left" vertical="center" indent="1"/>
    </xf>
    <xf numFmtId="0" fontId="14" fillId="5" borderId="21" xfId="0" applyFont="1" applyFill="1" applyBorder="1" applyAlignment="1" applyProtection="1">
      <alignment horizontal="center" vertical="center"/>
    </xf>
    <xf numFmtId="44" fontId="16" fillId="5" borderId="22" xfId="0" applyNumberFormat="1" applyFont="1" applyFill="1" applyBorder="1" applyAlignment="1" applyProtection="1">
      <alignment vertical="center"/>
    </xf>
    <xf numFmtId="49" fontId="14" fillId="0" borderId="23" xfId="0" applyNumberFormat="1" applyFont="1" applyFill="1" applyBorder="1" applyAlignment="1" applyProtection="1">
      <alignment vertical="center" shrinkToFit="1"/>
    </xf>
    <xf numFmtId="49" fontId="14" fillId="0" borderId="14" xfId="0" applyNumberFormat="1" applyFont="1" applyFill="1" applyBorder="1" applyAlignment="1" applyProtection="1">
      <alignment vertical="center" shrinkToFit="1"/>
    </xf>
    <xf numFmtId="49" fontId="14" fillId="0" borderId="24" xfId="0" applyNumberFormat="1" applyFont="1" applyFill="1" applyBorder="1" applyAlignment="1" applyProtection="1">
      <alignment vertical="center" shrinkToFit="1"/>
    </xf>
    <xf numFmtId="0" fontId="0" fillId="8" borderId="10" xfId="0" applyFill="1" applyBorder="1" applyProtection="1"/>
    <xf numFmtId="0" fontId="16" fillId="5" borderId="3" xfId="0" applyFont="1" applyFill="1" applyBorder="1" applyAlignment="1" applyProtection="1">
      <alignment horizontal="center" vertical="center"/>
    </xf>
    <xf numFmtId="0" fontId="14" fillId="5" borderId="10" xfId="3" applyFont="1" applyFill="1" applyBorder="1" applyAlignment="1" applyProtection="1">
      <alignment horizontal="left" vertical="center" indent="1"/>
    </xf>
    <xf numFmtId="0" fontId="14" fillId="5" borderId="10" xfId="0" applyFont="1" applyFill="1" applyBorder="1" applyAlignment="1" applyProtection="1">
      <alignment horizontal="left" vertical="center" indent="1"/>
    </xf>
    <xf numFmtId="0" fontId="14" fillId="5" borderId="10" xfId="0" applyFont="1" applyFill="1" applyBorder="1" applyAlignment="1" applyProtection="1">
      <alignment horizontal="center" vertical="center"/>
    </xf>
    <xf numFmtId="44" fontId="16" fillId="5" borderId="4" xfId="0" applyNumberFormat="1" applyFont="1" applyFill="1" applyBorder="1" applyAlignment="1" applyProtection="1">
      <alignment vertical="center"/>
    </xf>
    <xf numFmtId="49" fontId="14" fillId="0" borderId="17" xfId="0" applyNumberFormat="1" applyFont="1" applyFill="1" applyBorder="1" applyAlignment="1" applyProtection="1">
      <alignment vertical="center" shrinkToFit="1"/>
    </xf>
    <xf numFmtId="49" fontId="14" fillId="0" borderId="18" xfId="0" applyNumberFormat="1" applyFont="1" applyFill="1" applyBorder="1" applyAlignment="1" applyProtection="1">
      <alignment vertical="center" shrinkToFit="1"/>
    </xf>
    <xf numFmtId="49" fontId="14" fillId="0" borderId="19" xfId="0" applyNumberFormat="1" applyFont="1" applyFill="1" applyBorder="1" applyAlignment="1" applyProtection="1">
      <alignment vertical="center" shrinkToFit="1"/>
    </xf>
    <xf numFmtId="0" fontId="14" fillId="5" borderId="10" xfId="0" applyFont="1" applyFill="1" applyBorder="1" applyAlignment="1" applyProtection="1">
      <alignment horizontal="left" vertical="center"/>
    </xf>
    <xf numFmtId="0" fontId="16" fillId="5" borderId="61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left" vertical="center" indent="1"/>
    </xf>
    <xf numFmtId="0" fontId="14" fillId="5" borderId="62" xfId="0" applyFont="1" applyFill="1" applyBorder="1" applyAlignment="1" applyProtection="1">
      <alignment horizontal="center" vertical="center"/>
    </xf>
    <xf numFmtId="44" fontId="16" fillId="5" borderId="27" xfId="0" applyNumberFormat="1" applyFont="1" applyFill="1" applyBorder="1" applyAlignment="1" applyProtection="1">
      <alignment vertical="center"/>
    </xf>
    <xf numFmtId="0" fontId="16" fillId="5" borderId="63" xfId="0" applyFont="1" applyFill="1" applyBorder="1" applyAlignment="1" applyProtection="1">
      <alignment horizontal="center" vertical="center"/>
    </xf>
    <xf numFmtId="0" fontId="14" fillId="5" borderId="63" xfId="0" applyFont="1" applyFill="1" applyBorder="1" applyAlignment="1" applyProtection="1">
      <alignment horizontal="left" vertical="center" indent="1"/>
    </xf>
    <xf numFmtId="0" fontId="16" fillId="5" borderId="63" xfId="0" applyFont="1" applyFill="1" applyBorder="1" applyAlignment="1" applyProtection="1">
      <alignment horizontal="left" vertical="center" indent="1"/>
    </xf>
    <xf numFmtId="0" fontId="14" fillId="5" borderId="63" xfId="0" applyFont="1" applyFill="1" applyBorder="1" applyAlignment="1" applyProtection="1">
      <alignment horizontal="center" vertical="center"/>
    </xf>
    <xf numFmtId="44" fontId="16" fillId="5" borderId="63" xfId="0" applyNumberFormat="1" applyFont="1" applyFill="1" applyBorder="1" applyAlignment="1" applyProtection="1">
      <alignment vertical="center"/>
    </xf>
    <xf numFmtId="0" fontId="16" fillId="5" borderId="63" xfId="0" applyFont="1" applyFill="1" applyBorder="1" applyAlignment="1" applyProtection="1">
      <alignment horizontal="center"/>
    </xf>
    <xf numFmtId="0" fontId="14" fillId="5" borderId="63" xfId="0" applyFont="1" applyFill="1" applyBorder="1" applyAlignment="1" applyProtection="1">
      <alignment horizontal="left" indent="1"/>
    </xf>
    <xf numFmtId="0" fontId="16" fillId="32" borderId="10" xfId="0" applyFont="1" applyFill="1" applyBorder="1" applyAlignment="1" applyProtection="1">
      <alignment horizontal="left" vertical="center" indent="1" shrinkToFit="1"/>
      <protection locked="0"/>
    </xf>
    <xf numFmtId="49" fontId="38" fillId="32" borderId="10" xfId="0" applyNumberFormat="1" applyFont="1" applyFill="1" applyBorder="1" applyAlignment="1" applyProtection="1">
      <alignment horizontal="left" vertical="center" indent="1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14" fillId="32" borderId="10" xfId="0" applyFont="1" applyFill="1" applyBorder="1" applyAlignment="1" applyProtection="1">
      <alignment horizontal="center" vertical="center" shrinkToFit="1"/>
      <protection locked="0"/>
    </xf>
    <xf numFmtId="0" fontId="14" fillId="32" borderId="4" xfId="0" applyFont="1" applyFill="1" applyBorder="1" applyAlignment="1" applyProtection="1">
      <alignment horizontal="left" vertical="center" indent="1"/>
      <protection locked="0"/>
    </xf>
    <xf numFmtId="49" fontId="14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72" fillId="32" borderId="0" xfId="0" applyFont="1" applyFill="1"/>
    <xf numFmtId="0" fontId="14" fillId="32" borderId="3" xfId="0" applyFont="1" applyFill="1" applyBorder="1" applyAlignment="1">
      <alignment horizontal="left" vertical="center" indent="1"/>
    </xf>
    <xf numFmtId="0" fontId="14" fillId="32" borderId="10" xfId="0" applyFont="1" applyFill="1" applyBorder="1" applyAlignment="1">
      <alignment horizontal="center" vertical="center"/>
    </xf>
    <xf numFmtId="0" fontId="14" fillId="32" borderId="4" xfId="0" applyFont="1" applyFill="1" applyBorder="1" applyAlignment="1">
      <alignment horizontal="right" vertical="center" indent="1"/>
    </xf>
    <xf numFmtId="0" fontId="0" fillId="32" borderId="0" xfId="0" applyFill="1"/>
    <xf numFmtId="0" fontId="17" fillId="0" borderId="2" xfId="0" applyFont="1" applyBorder="1" applyAlignment="1">
      <alignment vertical="center" wrapText="1"/>
    </xf>
    <xf numFmtId="0" fontId="41" fillId="6" borderId="0" xfId="0" applyFont="1" applyFill="1" applyAlignment="1">
      <alignment horizontal="center" vertical="center"/>
    </xf>
    <xf numFmtId="0" fontId="39" fillId="6" borderId="0" xfId="0" applyFont="1" applyFill="1" applyBorder="1" applyAlignment="1">
      <alignment horizontal="left" vertical="center" wrapText="1" indent="1"/>
    </xf>
    <xf numFmtId="3" fontId="15" fillId="5" borderId="8" xfId="0" applyNumberFormat="1" applyFont="1" applyFill="1" applyBorder="1" applyAlignment="1" applyProtection="1">
      <alignment horizontal="center" vertical="center"/>
      <protection locked="0"/>
    </xf>
    <xf numFmtId="0" fontId="15" fillId="5" borderId="36" xfId="0" applyFont="1" applyFill="1" applyBorder="1" applyAlignment="1" applyProtection="1">
      <alignment horizontal="center" vertical="center"/>
      <protection locked="0"/>
    </xf>
    <xf numFmtId="3" fontId="11" fillId="5" borderId="8" xfId="1" applyNumberFormat="1" applyFill="1" applyBorder="1" applyAlignment="1" applyProtection="1">
      <alignment horizontal="center" vertical="center" shrinkToFit="1"/>
      <protection locked="0"/>
    </xf>
    <xf numFmtId="3" fontId="15" fillId="5" borderId="18" xfId="0" applyNumberFormat="1" applyFont="1" applyFill="1" applyBorder="1" applyAlignment="1" applyProtection="1">
      <alignment horizontal="center" vertical="center" shrinkToFit="1"/>
      <protection locked="0"/>
    </xf>
    <xf numFmtId="3" fontId="15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8" xfId="0" applyFont="1" applyFill="1" applyBorder="1" applyAlignment="1" applyProtection="1">
      <alignment horizontal="center" vertical="center" wrapText="1"/>
      <protection locked="0"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1" fillId="5" borderId="36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>
      <alignment horizontal="left" vertical="center"/>
    </xf>
    <xf numFmtId="0" fontId="42" fillId="0" borderId="38" xfId="0" applyFont="1" applyBorder="1" applyAlignment="1">
      <alignment horizontal="left" vertical="center" indent="1" shrinkToFit="1"/>
    </xf>
    <xf numFmtId="0" fontId="42" fillId="0" borderId="39" xfId="0" applyFont="1" applyBorder="1" applyAlignment="1">
      <alignment horizontal="left" vertical="center" indent="1" shrinkToFit="1"/>
    </xf>
    <xf numFmtId="0" fontId="42" fillId="0" borderId="40" xfId="0" applyFont="1" applyBorder="1" applyAlignment="1">
      <alignment horizontal="left" vertical="center" indent="1" shrinkToFit="1"/>
    </xf>
    <xf numFmtId="0" fontId="12" fillId="0" borderId="6" xfId="0" applyFont="1" applyBorder="1" applyAlignment="1">
      <alignment horizontal="center" vertical="center" wrapText="1"/>
    </xf>
    <xf numFmtId="0" fontId="15" fillId="2" borderId="10" xfId="0" applyFont="1" applyFill="1" applyBorder="1" applyAlignment="1" applyProtection="1">
      <alignment horizontal="left" vertical="center" wrapText="1" indent="1"/>
    </xf>
    <xf numFmtId="0" fontId="15" fillId="0" borderId="17" xfId="0" applyFont="1" applyBorder="1" applyAlignment="1">
      <alignment horizontal="right" vertical="center" wrapText="1" indent="3"/>
    </xf>
    <xf numFmtId="0" fontId="15" fillId="0" borderId="18" xfId="0" applyFont="1" applyBorder="1" applyAlignment="1">
      <alignment horizontal="right" vertical="center" wrapText="1" indent="3"/>
    </xf>
    <xf numFmtId="0" fontId="15" fillId="0" borderId="36" xfId="0" applyFont="1" applyBorder="1" applyAlignment="1">
      <alignment horizontal="right" vertical="center" wrapText="1" indent="3"/>
    </xf>
    <xf numFmtId="0" fontId="15" fillId="2" borderId="8" xfId="0" applyFont="1" applyFill="1" applyBorder="1" applyAlignment="1" applyProtection="1">
      <alignment horizontal="left" vertical="center" indent="1"/>
    </xf>
    <xf numFmtId="0" fontId="15" fillId="2" borderId="18" xfId="0" applyFont="1" applyFill="1" applyBorder="1" applyAlignment="1" applyProtection="1">
      <alignment horizontal="left" vertical="center" indent="1"/>
    </xf>
    <xf numFmtId="0" fontId="15" fillId="2" borderId="36" xfId="0" applyFont="1" applyFill="1" applyBorder="1" applyAlignment="1" applyProtection="1">
      <alignment horizontal="left" vertical="center" indent="1"/>
    </xf>
    <xf numFmtId="0" fontId="44" fillId="5" borderId="10" xfId="0" applyFont="1" applyFill="1" applyBorder="1" applyAlignment="1" applyProtection="1">
      <alignment horizontal="center" vertical="center" shrinkToFit="1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6" borderId="0" xfId="0" applyFont="1" applyFill="1" applyAlignment="1">
      <alignment horizontal="left" vertical="center"/>
    </xf>
    <xf numFmtId="164" fontId="15" fillId="9" borderId="14" xfId="0" applyNumberFormat="1" applyFont="1" applyFill="1" applyBorder="1" applyAlignment="1" applyProtection="1">
      <alignment horizontal="left" vertical="center" indent="1"/>
      <protection locked="0"/>
    </xf>
    <xf numFmtId="0" fontId="37" fillId="6" borderId="0" xfId="0" applyFont="1" applyFill="1" applyAlignment="1">
      <alignment horizontal="center" vertical="center"/>
    </xf>
    <xf numFmtId="49" fontId="40" fillId="6" borderId="14" xfId="0" applyNumberFormat="1" applyFont="1" applyFill="1" applyBorder="1" applyAlignment="1">
      <alignment horizontal="center" vertical="center"/>
    </xf>
    <xf numFmtId="49" fontId="40" fillId="6" borderId="16" xfId="0" applyNumberFormat="1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left" vertical="center" wrapText="1" indent="1"/>
    </xf>
    <xf numFmtId="0" fontId="45" fillId="6" borderId="37" xfId="0" applyFont="1" applyFill="1" applyBorder="1" applyAlignment="1">
      <alignment horizontal="left" vertical="center" wrapText="1" indent="1"/>
    </xf>
    <xf numFmtId="0" fontId="45" fillId="6" borderId="42" xfId="0" applyFont="1" applyFill="1" applyBorder="1" applyAlignment="1">
      <alignment horizontal="left" vertical="center" wrapText="1" indent="1"/>
    </xf>
    <xf numFmtId="0" fontId="33" fillId="6" borderId="15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43" fillId="0" borderId="0" xfId="0" applyFont="1" applyAlignment="1">
      <alignment horizontal="center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46" fillId="7" borderId="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center"/>
    </xf>
    <xf numFmtId="0" fontId="29" fillId="5" borderId="50" xfId="0" applyFont="1" applyFill="1" applyBorder="1" applyAlignment="1" applyProtection="1">
      <alignment horizontal="center" vertical="center"/>
    </xf>
  </cellXfs>
  <cellStyles count="65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5 2" xfId="22"/>
    <cellStyle name="60% - akcent 6 2" xfId="23"/>
    <cellStyle name="Akcent 1 2" xfId="24"/>
    <cellStyle name="Akcent 2 2" xfId="25"/>
    <cellStyle name="Akcent 3 2" xfId="26"/>
    <cellStyle name="Akcent 4 2" xfId="27"/>
    <cellStyle name="Akcent 5 2" xfId="28"/>
    <cellStyle name="Akcent 6 2" xfId="29"/>
    <cellStyle name="Dane wejściowe 2" xfId="30"/>
    <cellStyle name="Dane wyjściowe 2" xfId="31"/>
    <cellStyle name="Dobre 2" xfId="32"/>
    <cellStyle name="Dziesiętny 2" xfId="33"/>
    <cellStyle name="Hiperłącze" xfId="1" builtinId="8"/>
    <cellStyle name="Hiperłącze 2" xfId="34"/>
    <cellStyle name="Hiperłącze 3" xfId="63"/>
    <cellStyle name="Hiperłącze 4" xfId="61"/>
    <cellStyle name="Komórka połączona 2" xfId="35"/>
    <cellStyle name="Komórka zaznaczona 2" xfId="36"/>
    <cellStyle name="Nagłówek 1 2" xfId="37"/>
    <cellStyle name="Nagłówek 2 2" xfId="38"/>
    <cellStyle name="Nagłówek 3 2" xfId="39"/>
    <cellStyle name="Nagłówek 4 2" xfId="40"/>
    <cellStyle name="Neutralne 2" xfId="41"/>
    <cellStyle name="Normalny" xfId="0" builtinId="0"/>
    <cellStyle name="Normalny 2" xfId="42"/>
    <cellStyle name="Normalny 2 2" xfId="4"/>
    <cellStyle name="Normalny 2 3" xfId="60"/>
    <cellStyle name="Normalny 3" xfId="43"/>
    <cellStyle name="Normalny 3 2" xfId="59"/>
    <cellStyle name="Normalny 4" xfId="44"/>
    <cellStyle name="Normalny 5" xfId="45"/>
    <cellStyle name="Normalny 6" xfId="62"/>
    <cellStyle name="Normalny 7" xfId="64"/>
    <cellStyle name="Normalny 8" xfId="3"/>
    <cellStyle name="Normalny_rozliczenie samochodu" xfId="2"/>
    <cellStyle name="Obliczenia 2" xfId="46"/>
    <cellStyle name="Procentowy 2" xfId="47"/>
    <cellStyle name="Procentowy 2 2" xfId="48"/>
    <cellStyle name="Procentowy 3" xfId="49"/>
    <cellStyle name="Procentowy 4" xfId="50"/>
    <cellStyle name="Procentowy 5" xfId="5"/>
    <cellStyle name="Suma 2" xfId="51"/>
    <cellStyle name="Tekst objaśnienia 2" xfId="52"/>
    <cellStyle name="Tekst ostrzeżenia 2" xfId="53"/>
    <cellStyle name="Tytuł 2" xfId="54"/>
    <cellStyle name="Uwaga 2" xfId="55"/>
    <cellStyle name="Uwaga 3" xfId="56"/>
    <cellStyle name="Walutowy 2" xfId="57"/>
    <cellStyle name="Złe 2" xfId="58"/>
  </cellStyles>
  <dxfs count="50"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rgb="FF92D05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2D05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ont>
        <color theme="0"/>
      </font>
    </dxf>
    <dxf>
      <fill>
        <patternFill>
          <bgColor rgb="FF33CC33"/>
        </pattern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750094</xdr:colOff>
      <xdr:row>0</xdr:row>
      <xdr:rowOff>114300</xdr:rowOff>
    </xdr:from>
    <xdr:to>
      <xdr:col>6</xdr:col>
      <xdr:colOff>1012032</xdr:colOff>
      <xdr:row>5</xdr:row>
      <xdr:rowOff>142875</xdr:rowOff>
    </xdr:to>
    <xdr:pic>
      <xdr:nvPicPr>
        <xdr:cNvPr id="3" name="Obraz 2" descr="C:\Users\mirek\Dysk Google\Związek Leśników Polskich\XXVI Rajd Leśników\gdańsk\Rajd_Lesnika_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114300"/>
          <a:ext cx="1090613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0"/>
  <sheetViews>
    <sheetView zoomScale="80" zoomScaleNormal="80" workbookViewId="0">
      <selection activeCell="D8" sqref="D8:G8"/>
    </sheetView>
  </sheetViews>
  <sheetFormatPr defaultRowHeight="15"/>
  <cols>
    <col min="1" max="1" width="7.28515625" customWidth="1"/>
    <col min="2" max="4" width="13.42578125" customWidth="1"/>
    <col min="5" max="5" width="13.5703125" customWidth="1"/>
    <col min="6" max="6" width="11.5703125" customWidth="1"/>
    <col min="7" max="7" width="20.85546875" customWidth="1"/>
    <col min="14" max="14" width="6.28515625" hidden="1" customWidth="1"/>
    <col min="15" max="18" width="0" hidden="1" customWidth="1"/>
    <col min="19" max="26" width="9.140625" hidden="1" customWidth="1"/>
    <col min="27" max="27" width="0.5703125" hidden="1" customWidth="1"/>
    <col min="28" max="28" width="0" hidden="1" customWidth="1"/>
  </cols>
  <sheetData>
    <row r="1" spans="1:26" ht="22.5" customHeight="1">
      <c r="A1" s="146" t="s">
        <v>339</v>
      </c>
      <c r="B1" s="146"/>
      <c r="C1" s="146"/>
      <c r="D1" s="146"/>
      <c r="E1" s="146"/>
      <c r="F1" s="146"/>
      <c r="G1" s="146"/>
      <c r="H1" s="55"/>
      <c r="I1" s="55"/>
      <c r="J1" s="55"/>
      <c r="K1" s="55"/>
      <c r="L1" s="55"/>
      <c r="M1" s="55"/>
      <c r="N1" s="55" t="s">
        <v>196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.75">
      <c r="A2" s="153" t="s">
        <v>340</v>
      </c>
      <c r="B2" s="153"/>
      <c r="C2" s="153"/>
      <c r="D2" s="153"/>
      <c r="E2" s="153"/>
      <c r="F2" s="153"/>
      <c r="G2" s="153"/>
      <c r="H2" s="55"/>
      <c r="I2" s="55"/>
      <c r="J2" s="55"/>
      <c r="K2" s="55"/>
      <c r="L2" s="55"/>
      <c r="M2" s="55"/>
      <c r="N2" s="55" t="s">
        <v>213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36" customHeight="1">
      <c r="A3" s="154" t="s">
        <v>333</v>
      </c>
      <c r="B3" s="155"/>
      <c r="C3" s="155"/>
      <c r="D3" s="155"/>
      <c r="E3" s="155"/>
      <c r="F3" s="155"/>
      <c r="G3" s="155"/>
      <c r="H3" s="55"/>
      <c r="I3" s="55"/>
      <c r="J3" s="55"/>
      <c r="K3" s="55"/>
      <c r="L3" s="55"/>
      <c r="M3" s="55"/>
      <c r="N3" s="55" t="s">
        <v>214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8.75" customHeight="1">
      <c r="A4" s="156" t="s">
        <v>211</v>
      </c>
      <c r="B4" s="156"/>
      <c r="C4" s="156"/>
      <c r="D4" s="156"/>
      <c r="E4" s="156"/>
      <c r="F4" s="156"/>
      <c r="G4" s="156"/>
      <c r="H4" s="55"/>
      <c r="I4" s="55"/>
      <c r="J4" s="55"/>
      <c r="K4" s="63"/>
      <c r="L4" s="55"/>
      <c r="M4" s="55"/>
      <c r="N4" s="55" t="s">
        <v>215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7.5" customHeight="1">
      <c r="A5" s="56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216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.75">
      <c r="A6" s="57"/>
      <c r="B6" s="57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 t="s">
        <v>217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5.75">
      <c r="A7" s="65" t="s">
        <v>206</v>
      </c>
      <c r="B7" s="55"/>
      <c r="C7" s="55"/>
      <c r="D7" s="85" t="s">
        <v>207</v>
      </c>
      <c r="E7" s="64"/>
      <c r="F7" s="55"/>
      <c r="G7" s="66"/>
      <c r="H7" s="55"/>
      <c r="I7" s="55"/>
      <c r="J7" s="55"/>
      <c r="K7" s="55"/>
      <c r="L7" s="55"/>
      <c r="M7" s="55"/>
      <c r="N7" s="55" t="s">
        <v>218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36" customHeight="1">
      <c r="A8" s="157">
        <f>'lista uczestników'!M1</f>
        <v>0</v>
      </c>
      <c r="B8" s="158"/>
      <c r="C8" s="159"/>
      <c r="D8" s="160"/>
      <c r="E8" s="161"/>
      <c r="F8" s="161"/>
      <c r="G8" s="162"/>
      <c r="H8" s="55"/>
      <c r="I8" s="55"/>
      <c r="J8" s="55"/>
      <c r="K8" s="55"/>
      <c r="L8" s="55"/>
      <c r="M8" s="55"/>
      <c r="N8" s="55" t="s">
        <v>219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9.5">
      <c r="A9" s="163" t="s">
        <v>203</v>
      </c>
      <c r="B9" s="163"/>
      <c r="C9" s="163"/>
      <c r="D9" s="172">
        <f>'lista uczestników'!L3</f>
        <v>0</v>
      </c>
      <c r="E9" s="173"/>
      <c r="F9" s="173"/>
      <c r="G9" s="174"/>
      <c r="H9" s="55"/>
      <c r="I9" s="55"/>
      <c r="J9" s="55"/>
      <c r="K9" s="55"/>
      <c r="L9" s="55"/>
      <c r="M9" s="55"/>
      <c r="N9" s="55" t="s">
        <v>220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9.5">
      <c r="A10" s="86" t="s">
        <v>204</v>
      </c>
      <c r="B10" s="148"/>
      <c r="C10" s="149"/>
      <c r="D10" s="87" t="s">
        <v>205</v>
      </c>
      <c r="E10" s="150"/>
      <c r="F10" s="151"/>
      <c r="G10" s="152"/>
      <c r="H10" s="55"/>
      <c r="I10" s="55"/>
      <c r="J10" s="55"/>
      <c r="K10" s="55"/>
      <c r="L10" s="55"/>
      <c r="M10" s="55"/>
      <c r="N10" s="55" t="s">
        <v>221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22.5">
      <c r="A11" s="190" t="s">
        <v>12</v>
      </c>
      <c r="B11" s="190"/>
      <c r="C11" s="190"/>
      <c r="D11" s="190"/>
      <c r="E11" s="88">
        <f>SUM('lista uczestników'!I:I)</f>
        <v>0</v>
      </c>
      <c r="F11" s="55"/>
      <c r="G11" s="55"/>
      <c r="H11" s="55"/>
      <c r="I11" s="55"/>
      <c r="J11" s="55"/>
      <c r="K11" s="55"/>
      <c r="L11" s="55"/>
      <c r="M11" s="55"/>
      <c r="N11" s="55" t="s">
        <v>222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46.5" customHeight="1">
      <c r="A12" s="26" t="s">
        <v>34</v>
      </c>
      <c r="B12" s="18"/>
      <c r="C12" s="79"/>
      <c r="D12" s="168" t="e">
        <f>VLOOKUP(C12,Trasy!A:N,14,0)</f>
        <v>#N/A</v>
      </c>
      <c r="E12" s="168"/>
      <c r="F12" s="168"/>
      <c r="G12" s="168"/>
      <c r="H12" s="55"/>
      <c r="I12" s="55"/>
      <c r="J12" s="55"/>
      <c r="K12" s="55"/>
      <c r="L12" s="55"/>
      <c r="M12" s="55"/>
      <c r="N12" s="55" t="s">
        <v>223</v>
      </c>
      <c r="O12" s="55"/>
      <c r="Q12" t="s">
        <v>214</v>
      </c>
      <c r="T12" s="55"/>
      <c r="U12" s="55"/>
      <c r="V12" s="55"/>
      <c r="W12" s="55"/>
      <c r="X12" s="55"/>
      <c r="Y12" s="55"/>
      <c r="Z12" s="55"/>
    </row>
    <row r="13" spans="1:26" ht="34.5" customHeight="1">
      <c r="A13" s="193" t="s">
        <v>186</v>
      </c>
      <c r="B13" s="193"/>
      <c r="C13" s="193"/>
      <c r="D13" s="193"/>
      <c r="E13" s="175"/>
      <c r="F13" s="175"/>
      <c r="G13" s="175"/>
      <c r="H13" s="55"/>
      <c r="I13" s="55"/>
      <c r="J13" s="55"/>
      <c r="K13" s="55"/>
      <c r="L13" s="55"/>
      <c r="M13" s="55"/>
      <c r="N13" s="55" t="s">
        <v>224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3.5" customHeight="1">
      <c r="A14" s="56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 t="s">
        <v>225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4.25" customHeight="1">
      <c r="A15" s="56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 t="s">
        <v>226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9.5" customHeight="1">
      <c r="A16" s="57"/>
      <c r="B16" s="57" t="s">
        <v>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 t="s">
        <v>227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4.5" customHeight="1">
      <c r="A17" s="56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 t="s">
        <v>228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31.5" customHeight="1">
      <c r="A18" s="1" t="s">
        <v>8</v>
      </c>
      <c r="B18" s="167" t="s">
        <v>9</v>
      </c>
      <c r="C18" s="167"/>
      <c r="D18" s="167"/>
      <c r="E18" s="31" t="s">
        <v>185</v>
      </c>
      <c r="F18" s="31" t="s">
        <v>10</v>
      </c>
      <c r="G18" s="2" t="s">
        <v>11</v>
      </c>
      <c r="H18" s="55"/>
      <c r="I18" s="55"/>
      <c r="J18" s="55"/>
      <c r="K18" s="55"/>
      <c r="L18" s="55"/>
      <c r="M18" s="55"/>
      <c r="N18" s="55" t="s">
        <v>229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29.25" customHeight="1">
      <c r="A19" s="3">
        <v>1</v>
      </c>
      <c r="B19" s="191" t="s">
        <v>191</v>
      </c>
      <c r="C19" s="192"/>
      <c r="D19" s="27">
        <f>C12</f>
        <v>0</v>
      </c>
      <c r="E19" s="81" t="e">
        <f>VLOOKUP(D19,Trasy!A:F,6,0)</f>
        <v>#N/A</v>
      </c>
      <c r="F19" s="28">
        <f>E11</f>
        <v>0</v>
      </c>
      <c r="G19" s="82" t="e">
        <f t="shared" ref="G19" si="0">E19*F19</f>
        <v>#N/A</v>
      </c>
      <c r="H19" s="55"/>
      <c r="I19" s="55"/>
      <c r="J19" s="55"/>
      <c r="K19" s="55"/>
      <c r="L19" s="55"/>
      <c r="M19" s="55"/>
      <c r="N19" s="55" t="s">
        <v>230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29.25" customHeight="1">
      <c r="A20" s="169" t="s">
        <v>178</v>
      </c>
      <c r="B20" s="170"/>
      <c r="C20" s="170"/>
      <c r="D20" s="170"/>
      <c r="E20" s="170"/>
      <c r="F20" s="171"/>
      <c r="G20" s="83" t="e">
        <f>SUM(G19:G19)</f>
        <v>#N/A</v>
      </c>
      <c r="H20" s="55"/>
      <c r="I20" s="55"/>
      <c r="J20" s="55"/>
      <c r="K20" s="55"/>
      <c r="L20" s="55"/>
      <c r="M20" s="55"/>
      <c r="N20" s="55" t="s">
        <v>231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29.25" customHeight="1">
      <c r="A21" s="164" t="str">
        <f>CONCATENATE(A128,A129)</f>
        <v xml:space="preserve">Słownie:  </v>
      </c>
      <c r="B21" s="165"/>
      <c r="C21" s="165"/>
      <c r="D21" s="165"/>
      <c r="E21" s="165"/>
      <c r="F21" s="165"/>
      <c r="G21" s="166"/>
      <c r="H21" s="55"/>
      <c r="I21" s="55"/>
      <c r="J21" s="55"/>
      <c r="K21" s="55"/>
      <c r="L21" s="55"/>
      <c r="M21" s="55"/>
      <c r="N21" s="55" t="s">
        <v>232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25.5" customHeight="1">
      <c r="A22" s="181" t="s">
        <v>332</v>
      </c>
      <c r="B22" s="181"/>
      <c r="C22" s="181"/>
      <c r="D22" s="181"/>
      <c r="E22" s="181"/>
      <c r="F22" s="80" t="s">
        <v>212</v>
      </c>
      <c r="G22" s="55"/>
      <c r="H22" s="55"/>
      <c r="I22" s="55"/>
      <c r="J22" s="55"/>
      <c r="K22" s="55"/>
      <c r="L22" s="55"/>
      <c r="M22" s="55"/>
      <c r="N22" s="55" t="s">
        <v>233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25.5" customHeight="1">
      <c r="A23" s="147" t="s">
        <v>192</v>
      </c>
      <c r="B23" s="147"/>
      <c r="C23" s="147"/>
      <c r="D23" s="147"/>
      <c r="E23" s="147"/>
      <c r="F23" s="147"/>
      <c r="G23" s="147"/>
      <c r="H23" s="55"/>
      <c r="I23" s="55"/>
      <c r="J23" s="55"/>
      <c r="K23" s="55"/>
      <c r="L23" s="55"/>
      <c r="M23" s="55"/>
      <c r="N23" s="55" t="s">
        <v>234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30" customHeight="1">
      <c r="A24" s="147" t="s">
        <v>338</v>
      </c>
      <c r="B24" s="147"/>
      <c r="C24" s="147"/>
      <c r="D24" s="147"/>
      <c r="E24" s="147"/>
      <c r="F24" s="147"/>
      <c r="G24" s="147"/>
      <c r="H24" s="55"/>
      <c r="I24" s="55"/>
      <c r="J24" s="55"/>
      <c r="K24" s="55"/>
      <c r="L24" s="55"/>
      <c r="M24" s="55"/>
      <c r="N24" s="55" t="s">
        <v>235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28.5" customHeight="1">
      <c r="A25" s="184" t="s">
        <v>210</v>
      </c>
      <c r="B25" s="185"/>
      <c r="C25" s="185"/>
      <c r="D25" s="185"/>
      <c r="E25" s="185"/>
      <c r="F25" s="185"/>
      <c r="G25" s="186"/>
      <c r="H25" s="55"/>
      <c r="I25" s="55"/>
      <c r="J25" s="55"/>
      <c r="K25" s="55"/>
      <c r="L25" s="55"/>
      <c r="M25" s="55"/>
      <c r="N25" s="55" t="s">
        <v>236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9.5">
      <c r="A26" s="187" t="str">
        <f>CONCATENATE("Drużyna:"," ",A8)</f>
        <v>Drużyna: 0</v>
      </c>
      <c r="B26" s="188"/>
      <c r="C26" s="188"/>
      <c r="D26" s="189"/>
      <c r="E26" s="91" t="s">
        <v>334</v>
      </c>
      <c r="F26" s="182" t="s">
        <v>335</v>
      </c>
      <c r="G26" s="183"/>
      <c r="H26" s="55"/>
      <c r="I26" s="55"/>
      <c r="J26" s="55"/>
      <c r="K26" s="55"/>
      <c r="L26" s="55"/>
      <c r="M26" s="55"/>
      <c r="N26" s="55" t="s">
        <v>237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9.5">
      <c r="A27" s="92"/>
      <c r="B27" s="92"/>
      <c r="C27" s="92"/>
      <c r="D27" s="92"/>
      <c r="E27" s="90"/>
      <c r="F27" s="93"/>
      <c r="G27" s="93"/>
      <c r="H27" s="55"/>
      <c r="I27" s="55"/>
      <c r="J27" s="55"/>
      <c r="K27" s="55"/>
      <c r="L27" s="55"/>
      <c r="M27" s="55"/>
      <c r="N27" s="55" t="s">
        <v>238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9.5">
      <c r="A28" s="179" t="s">
        <v>193</v>
      </c>
      <c r="B28" s="179"/>
      <c r="C28" s="180"/>
      <c r="D28" s="180"/>
      <c r="E28" s="180"/>
      <c r="F28" s="55"/>
      <c r="G28" s="55"/>
      <c r="H28" s="55"/>
      <c r="I28" s="55"/>
      <c r="J28" s="55"/>
      <c r="K28" s="55"/>
      <c r="L28" s="55"/>
      <c r="M28" s="55"/>
      <c r="N28" s="55" t="s">
        <v>239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39" customHeight="1">
      <c r="A29" s="58"/>
      <c r="B29" s="58"/>
      <c r="C29" s="55"/>
      <c r="D29" s="55"/>
      <c r="E29" s="55"/>
      <c r="F29" s="55"/>
      <c r="G29" s="55" t="s">
        <v>209</v>
      </c>
      <c r="H29" s="55"/>
      <c r="I29" s="55"/>
      <c r="J29" s="55"/>
      <c r="K29" s="55"/>
      <c r="L29" s="55"/>
      <c r="M29" s="55"/>
      <c r="N29" s="55" t="s">
        <v>240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1.25" customHeight="1">
      <c r="A30" s="178" t="s">
        <v>13</v>
      </c>
      <c r="B30" s="178"/>
      <c r="C30" s="178"/>
      <c r="D30" s="59"/>
      <c r="E30" s="177" t="s">
        <v>14</v>
      </c>
      <c r="F30" s="177"/>
      <c r="G30" s="177"/>
      <c r="H30" s="55"/>
      <c r="I30" s="55"/>
      <c r="J30" s="55"/>
      <c r="K30" s="55"/>
      <c r="L30" s="55"/>
      <c r="M30" s="55"/>
      <c r="N30" s="55" t="s">
        <v>241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33" customHeight="1">
      <c r="A31" s="176"/>
      <c r="B31" s="176"/>
      <c r="C31" s="176"/>
      <c r="D31" s="55"/>
      <c r="E31" s="176"/>
      <c r="F31" s="176"/>
      <c r="G31" s="176"/>
      <c r="H31" s="55"/>
      <c r="I31" s="55"/>
      <c r="J31" s="55"/>
      <c r="K31" s="55"/>
      <c r="L31" s="55"/>
      <c r="M31" s="55"/>
      <c r="N31" s="55" t="s">
        <v>242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6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 t="s">
        <v>243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24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 t="s">
        <v>244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21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 t="s">
        <v>245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32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 t="s">
        <v>246</v>
      </c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63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 t="s">
        <v>247</v>
      </c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 t="s">
        <v>248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 t="s">
        <v>249</v>
      </c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 t="s">
        <v>250</v>
      </c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 t="s">
        <v>251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 t="s">
        <v>252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 t="s">
        <v>253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 t="s">
        <v>254</v>
      </c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 t="s">
        <v>255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 t="s">
        <v>256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 t="s">
        <v>257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 t="s">
        <v>258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 t="s">
        <v>259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 t="s">
        <v>260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 t="s">
        <v>261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>
      <c r="N104" s="55"/>
    </row>
    <row r="105" spans="1:26">
      <c r="N105" s="55"/>
    </row>
    <row r="106" spans="1:26">
      <c r="N106" s="55"/>
    </row>
    <row r="107" spans="1:26">
      <c r="N107" s="55"/>
    </row>
    <row r="108" spans="1:26">
      <c r="N108" s="55"/>
    </row>
    <row r="120" spans="1:13">
      <c r="A120" s="44" t="e">
        <f>G20</f>
        <v>#N/A</v>
      </c>
      <c r="B120" s="37"/>
      <c r="C120" s="45"/>
      <c r="D120" s="45"/>
      <c r="E120" s="45"/>
      <c r="F120" s="45"/>
      <c r="G120" s="45"/>
    </row>
    <row r="121" spans="1:13">
      <c r="A121" s="49" t="e">
        <f>DOLLAR(A120)</f>
        <v>#N/A</v>
      </c>
      <c r="B121" s="37" t="s">
        <v>37</v>
      </c>
      <c r="C121" s="37" t="e">
        <f>IF(C122&gt;0,A122,"")</f>
        <v>#N/A</v>
      </c>
      <c r="D121" s="37" t="e">
        <f>IF(C122&gt;1,A122,"")</f>
        <v>#N/A</v>
      </c>
      <c r="E121" s="37" t="e">
        <f>IF(C122&gt;2,A122,"")</f>
        <v>#N/A</v>
      </c>
      <c r="F121" s="37" t="e">
        <f>IF(C122&gt;3,A122,"")</f>
        <v>#N/A</v>
      </c>
      <c r="G121" s="37" t="e">
        <f>IF(C122&gt;4,A122,"")</f>
        <v>#N/A</v>
      </c>
    </row>
    <row r="122" spans="1:13">
      <c r="A122" s="37" t="e">
        <f>A121*100</f>
        <v>#N/A</v>
      </c>
      <c r="B122" s="37" t="s">
        <v>38</v>
      </c>
      <c r="C122" s="37" t="e">
        <f>LEN(A122)</f>
        <v>#N/A</v>
      </c>
      <c r="D122" s="37"/>
      <c r="E122" s="37"/>
      <c r="F122" s="37"/>
      <c r="G122" s="37"/>
    </row>
    <row r="123" spans="1:13">
      <c r="A123" s="37"/>
      <c r="B123" s="37" t="s">
        <v>39</v>
      </c>
      <c r="C123" s="50" t="e">
        <f>RIGHT(C121,1)</f>
        <v>#N/A</v>
      </c>
      <c r="D123" s="50" t="e">
        <f>RIGHT(D121,2)</f>
        <v>#N/A</v>
      </c>
      <c r="E123" s="50" t="e">
        <f>RIGHT(E121,3)</f>
        <v>#N/A</v>
      </c>
      <c r="F123" s="50" t="e">
        <f>RIGHT(F121,4)</f>
        <v>#N/A</v>
      </c>
      <c r="G123" s="50" t="e">
        <f>RIGHT(G121,5)</f>
        <v>#N/A</v>
      </c>
    </row>
    <row r="124" spans="1:13" ht="15.75">
      <c r="A124" s="37"/>
      <c r="B124" s="34" t="s">
        <v>40</v>
      </c>
      <c r="C124" s="35" t="e">
        <f t="shared" ref="C124:M129" si="1">LEFT(C123)</f>
        <v>#N/A</v>
      </c>
      <c r="D124" s="35" t="e">
        <f t="shared" si="1"/>
        <v>#N/A</v>
      </c>
      <c r="E124" s="35" t="e">
        <f t="shared" si="1"/>
        <v>#N/A</v>
      </c>
      <c r="F124" s="35" t="e">
        <f t="shared" si="1"/>
        <v>#N/A</v>
      </c>
      <c r="G124" s="35" t="e">
        <f t="shared" si="1"/>
        <v>#N/A</v>
      </c>
    </row>
    <row r="125" spans="1:13" ht="15.75">
      <c r="A125" s="43"/>
      <c r="B125" s="32"/>
      <c r="C125" s="33" t="str">
        <f>IF(ISERROR(VLOOKUP(C124,A130:C139,3,0)),"",(VLOOKUP(C124,A130:C139,3,0)))</f>
        <v/>
      </c>
      <c r="D125" s="33" t="str">
        <f>IF(ISERROR(VLOOKUP(D124,A130:C139,3,0)),"",(VLOOKUP(D124,A130:C139,3,0)))</f>
        <v/>
      </c>
      <c r="E125" s="33" t="str">
        <f>IF(ISERROR(VLOOKUP(E124,A130:C139,3,0)),"",(VLOOKUP(E124,A130:C139,3,0)))</f>
        <v/>
      </c>
      <c r="F125" s="33" t="str">
        <f>IF(ISERROR(VLOOKUP(F124,A130:C139,3,0)),"",(VLOOKUP(F124,A130:C139,3,0)))</f>
        <v/>
      </c>
      <c r="G125" s="33" t="str">
        <f>IF(ISERROR(VLOOKUP(G124,A130:C139,3,0)),"",(VLOOKUP(G124,A130:C139,3,0)))</f>
        <v/>
      </c>
      <c r="H125" s="46"/>
      <c r="I125" s="46"/>
      <c r="J125" s="47"/>
      <c r="K125" s="47"/>
      <c r="L125" s="47"/>
      <c r="M125" s="47"/>
    </row>
    <row r="126" spans="1:13" ht="15.75">
      <c r="A126" s="37"/>
      <c r="B126" s="34"/>
      <c r="C126" s="35"/>
      <c r="D126" s="35" t="str">
        <f>CONCATENATE(D125,C125)</f>
        <v/>
      </c>
      <c r="E126" s="35" t="str">
        <f>CONCATENATE(G125,F125,E125)</f>
        <v/>
      </c>
      <c r="F126" s="35" t="str">
        <f>CONCATENATE(F125,E125)</f>
        <v/>
      </c>
      <c r="G126" s="35" t="str">
        <f>G125</f>
        <v/>
      </c>
      <c r="H126" s="37" t="e">
        <f>IF(C122&gt;5,A122,"")</f>
        <v>#N/A</v>
      </c>
      <c r="I126" s="37" t="e">
        <f>IF(C122&gt;6,A122,"")</f>
        <v>#N/A</v>
      </c>
      <c r="J126" s="37" t="e">
        <f>IF(C122&gt;7,A122,"")</f>
        <v>#N/A</v>
      </c>
      <c r="K126" s="37" t="e">
        <f>IF(C122&gt;8,A122,"")</f>
        <v>#N/A</v>
      </c>
      <c r="L126" s="37" t="e">
        <f>IF(C122&gt;9,A122,"")</f>
        <v>#N/A</v>
      </c>
      <c r="M126" s="37" t="e">
        <f>IF(C122&gt;10,A122,"")</f>
        <v>#N/A</v>
      </c>
    </row>
    <row r="127" spans="1:13">
      <c r="A127" s="37" t="s">
        <v>41</v>
      </c>
      <c r="B127" s="36" t="s">
        <v>42</v>
      </c>
      <c r="C127" s="36" t="str">
        <f>IF(ISERROR(VLOOKUP(D126,A135:I244,9,0)),"",(VLOOKUP(D126,A135:I244,9,0)))</f>
        <v/>
      </c>
      <c r="D127" s="36" t="str">
        <f>IF(ISERROR(VLOOKUP(D126,A130:F239,6,0)),"",(VLOOKUP(D126,A130:F239,6,0)))</f>
        <v/>
      </c>
      <c r="E127" s="36" t="str">
        <f>IF(ISERROR(VLOOKUP(F126,A130:G239,7,0)),"",(VLOOKUP(F126,A130:G239,7,0)))</f>
        <v/>
      </c>
      <c r="F127" s="36" t="str">
        <f>IF(ISERROR(VLOOKUP(F126,A130:B239,2,0)),"",(VLOOKUP(F126,A130:B239,2,0)))</f>
        <v/>
      </c>
      <c r="G127" s="36" t="str">
        <f>IF(ISERROR(VLOOKUP(G126,C130:E139,3,0)),"",(VLOOKUP(G126,C130:E139,3,0)))</f>
        <v/>
      </c>
      <c r="H127" s="37"/>
      <c r="I127" s="37"/>
      <c r="J127" s="37"/>
      <c r="K127" s="37"/>
      <c r="L127" s="37"/>
      <c r="M127" s="37"/>
    </row>
    <row r="128" spans="1:13">
      <c r="A128" s="38" t="s">
        <v>43</v>
      </c>
      <c r="B128" s="49"/>
      <c r="C128" s="38"/>
      <c r="D128" s="38"/>
      <c r="E128" s="38"/>
      <c r="F128" s="38"/>
      <c r="G128" s="38"/>
      <c r="H128" s="50" t="e">
        <f>RIGHT(H126,6)</f>
        <v>#N/A</v>
      </c>
      <c r="I128" s="50" t="e">
        <f>RIGHT(I126,7)</f>
        <v>#N/A</v>
      </c>
      <c r="J128" s="50" t="e">
        <f>RIGHT(J126,8)</f>
        <v>#N/A</v>
      </c>
      <c r="K128" s="50" t="e">
        <f>RIGHT(K126,9)</f>
        <v>#N/A</v>
      </c>
      <c r="L128" s="50" t="e">
        <f>RIGHT(L126,10)</f>
        <v>#N/A</v>
      </c>
      <c r="M128" s="50" t="e">
        <f>RIGHT(M126,11)</f>
        <v>#N/A</v>
      </c>
    </row>
    <row r="129" spans="1:14" ht="15.75">
      <c r="A129" s="52" t="str">
        <f>CONCATENATE(M132,L132,K132,J132,I132,H133,G127,F127,E127,D127,C127,)</f>
        <v/>
      </c>
      <c r="B129" s="38"/>
      <c r="C129" s="38"/>
      <c r="D129" s="38"/>
      <c r="E129" s="38"/>
      <c r="F129" s="38"/>
      <c r="G129" s="38"/>
      <c r="H129" s="35" t="e">
        <f t="shared" si="1"/>
        <v>#N/A</v>
      </c>
      <c r="I129" s="35" t="e">
        <f t="shared" si="1"/>
        <v>#N/A</v>
      </c>
      <c r="J129" s="35" t="e">
        <f t="shared" si="1"/>
        <v>#N/A</v>
      </c>
      <c r="K129" s="35" t="e">
        <f t="shared" si="1"/>
        <v>#N/A</v>
      </c>
      <c r="L129" s="35" t="e">
        <f t="shared" si="1"/>
        <v>#N/A</v>
      </c>
      <c r="M129" s="35" t="e">
        <f t="shared" si="1"/>
        <v>#N/A</v>
      </c>
    </row>
    <row r="130" spans="1:14">
      <c r="A130" s="37" t="str">
        <f t="shared" ref="A130:A139" si="2">LEFT(C130)</f>
        <v>0</v>
      </c>
      <c r="B130" s="37" t="s">
        <v>44</v>
      </c>
      <c r="C130" s="40" t="s">
        <v>45</v>
      </c>
      <c r="D130" s="37"/>
      <c r="E130" s="37" t="s">
        <v>44</v>
      </c>
      <c r="F130" s="37" t="s">
        <v>46</v>
      </c>
      <c r="G130" s="37" t="s">
        <v>47</v>
      </c>
      <c r="H130" s="33" t="str">
        <f>IF(ISERROR(VLOOKUP(H129,A130:C139,3,0)),"",(VLOOKUP(H129,A130:C139,3,0)))</f>
        <v/>
      </c>
      <c r="I130" s="33" t="str">
        <f>IF(ISERROR(VLOOKUP(I129,A130:C139,3,0)),"",(VLOOKUP(I129,A130:C139,3,0)))</f>
        <v/>
      </c>
      <c r="J130" s="33" t="str">
        <f>IF(ISERROR(VLOOKUP(J129,A130:C139,3,0)),"",(VLOOKUP(J129,A130:C139,3,0)))</f>
        <v/>
      </c>
      <c r="K130" s="33" t="str">
        <f>IF(ISERROR(VLOOKUP(K129,A130:C139,3,0)),"",(VLOOKUP(K129,A130:C139,3,0)))</f>
        <v/>
      </c>
      <c r="L130" s="33" t="str">
        <f>IF(ISERROR(VLOOKUP(L129,A130:C139,3,0)),"",(VLOOKUP(L129,A130:C139,3,0)))</f>
        <v/>
      </c>
      <c r="M130" s="33" t="str">
        <f>IF(ISERROR(VLOOKUP(M129,A130:C139,3,0)),"",(VLOOKUP(M129,A130:C139,3,0)))</f>
        <v/>
      </c>
      <c r="N130" s="48"/>
    </row>
    <row r="131" spans="1:14" ht="15.75">
      <c r="A131" s="37" t="str">
        <f t="shared" si="2"/>
        <v>1</v>
      </c>
      <c r="B131" s="37" t="s">
        <v>51</v>
      </c>
      <c r="C131" s="40">
        <v>1</v>
      </c>
      <c r="D131" s="37" t="s">
        <v>52</v>
      </c>
      <c r="E131" s="37" t="s">
        <v>53</v>
      </c>
      <c r="F131" s="37" t="s">
        <v>51</v>
      </c>
      <c r="G131" s="37" t="s">
        <v>54</v>
      </c>
      <c r="H131" s="51" t="str">
        <f>CONCATENATE(J130,I130,H130)</f>
        <v/>
      </c>
      <c r="I131" s="35" t="str">
        <f>CONCATENATE(I130,H130)</f>
        <v/>
      </c>
      <c r="J131" s="35" t="str">
        <f>J130</f>
        <v/>
      </c>
      <c r="K131" s="35"/>
      <c r="L131" s="35" t="str">
        <f>CONCATENATE(L130,K130)</f>
        <v/>
      </c>
      <c r="M131" s="35" t="str">
        <f>M130</f>
        <v/>
      </c>
      <c r="N131" s="48"/>
    </row>
    <row r="132" spans="1:14">
      <c r="A132" s="37" t="str">
        <f t="shared" si="2"/>
        <v>2</v>
      </c>
      <c r="B132" s="37" t="s">
        <v>57</v>
      </c>
      <c r="C132" s="40">
        <v>2</v>
      </c>
      <c r="D132" s="37" t="s">
        <v>58</v>
      </c>
      <c r="E132" s="37" t="s">
        <v>59</v>
      </c>
      <c r="F132" s="37" t="s">
        <v>57</v>
      </c>
      <c r="G132" s="37" t="s">
        <v>60</v>
      </c>
      <c r="H132" s="36" t="str">
        <f>IF(ISERROR(VLOOKUP(I131,A135:H244,8,0)),"",(VLOOKUP(I131,A135:H244,8,0)))</f>
        <v/>
      </c>
      <c r="I132" s="36" t="str">
        <f>IF(ISERROR(VLOOKUP(I131,A130:B239,2,0)),"",(VLOOKUP(I131,A130:B239,2,0)))</f>
        <v/>
      </c>
      <c r="J132" s="36" t="str">
        <f>IF(ISERROR(VLOOKUP(J131,C130:E139,3,0)),"",(VLOOKUP(J131,C130:E139,3,0)))</f>
        <v/>
      </c>
      <c r="K132" s="36" t="str">
        <f>IF(ISERROR(VLOOKUP(L131,A130:D239,4,0)),"",(VLOOKUP(L131,A130:D239,4,0)))</f>
        <v/>
      </c>
      <c r="L132" s="36" t="str">
        <f>IF(ISERROR(VLOOKUP(L131,A130:B239,2,0)),"",(VLOOKUP(L131,A130:B239,2,0)))</f>
        <v/>
      </c>
      <c r="M132" s="36" t="str">
        <f>IF(ISERROR(VLOOKUP(M131,C130:E139,3,0)),"",(VLOOKUP(M131,C130:E139,3,0)))</f>
        <v/>
      </c>
      <c r="N132" s="48"/>
    </row>
    <row r="133" spans="1:14">
      <c r="A133" s="37" t="str">
        <f t="shared" si="2"/>
        <v>3</v>
      </c>
      <c r="B133" s="37" t="s">
        <v>63</v>
      </c>
      <c r="C133" s="40">
        <v>3</v>
      </c>
      <c r="D133" s="37" t="s">
        <v>58</v>
      </c>
      <c r="E133" s="37" t="s">
        <v>64</v>
      </c>
      <c r="F133" s="37" t="s">
        <v>63</v>
      </c>
      <c r="G133" s="37" t="s">
        <v>60</v>
      </c>
      <c r="H133" s="36" t="str">
        <f>IF(J136=1,"",H132)</f>
        <v/>
      </c>
      <c r="I133" s="49"/>
      <c r="J133" s="38"/>
      <c r="K133" s="38"/>
      <c r="L133" s="37"/>
      <c r="M133" s="37"/>
      <c r="N133" s="48"/>
    </row>
    <row r="134" spans="1:14">
      <c r="A134" s="37" t="str">
        <f t="shared" si="2"/>
        <v>4</v>
      </c>
      <c r="B134" s="37" t="s">
        <v>65</v>
      </c>
      <c r="C134" s="40">
        <v>4</v>
      </c>
      <c r="D134" s="37" t="s">
        <v>58</v>
      </c>
      <c r="E134" s="37" t="s">
        <v>66</v>
      </c>
      <c r="F134" s="37" t="s">
        <v>65</v>
      </c>
      <c r="G134" s="37" t="s">
        <v>60</v>
      </c>
      <c r="H134" s="39"/>
      <c r="I134" s="38"/>
      <c r="J134" s="38"/>
      <c r="K134" s="38"/>
      <c r="L134" s="37"/>
      <c r="M134" s="37"/>
      <c r="N134" s="48"/>
    </row>
    <row r="135" spans="1:14">
      <c r="A135" s="37" t="str">
        <f t="shared" si="2"/>
        <v>5</v>
      </c>
      <c r="B135" s="37" t="s">
        <v>67</v>
      </c>
      <c r="C135" s="40">
        <v>5</v>
      </c>
      <c r="D135" s="37" t="s">
        <v>68</v>
      </c>
      <c r="E135" s="37" t="s">
        <v>69</v>
      </c>
      <c r="F135" s="37" t="s">
        <v>67</v>
      </c>
      <c r="G135" s="37" t="s">
        <v>47</v>
      </c>
      <c r="H135" s="37" t="s">
        <v>48</v>
      </c>
      <c r="I135" s="37" t="s">
        <v>49</v>
      </c>
      <c r="J135" s="37"/>
      <c r="K135" s="43" t="s">
        <v>50</v>
      </c>
      <c r="L135" s="37"/>
      <c r="M135" s="37"/>
      <c r="N135" s="48"/>
    </row>
    <row r="136" spans="1:14" ht="15.75">
      <c r="A136" s="37" t="str">
        <f t="shared" si="2"/>
        <v>6</v>
      </c>
      <c r="B136" s="37" t="s">
        <v>70</v>
      </c>
      <c r="C136" s="40">
        <v>6</v>
      </c>
      <c r="D136" s="37" t="s">
        <v>68</v>
      </c>
      <c r="E136" s="37" t="s">
        <v>71</v>
      </c>
      <c r="F136" s="37" t="s">
        <v>70</v>
      </c>
      <c r="G136" s="37" t="s">
        <v>47</v>
      </c>
      <c r="H136" s="37" t="s">
        <v>55</v>
      </c>
      <c r="I136" s="37" t="s">
        <v>56</v>
      </c>
      <c r="J136" s="53">
        <f>J138+J137</f>
        <v>1</v>
      </c>
      <c r="K136" s="41" t="str">
        <f>LEFT(K135)</f>
        <v>0</v>
      </c>
      <c r="L136" s="37"/>
      <c r="M136" s="37"/>
      <c r="N136" s="48"/>
    </row>
    <row r="137" spans="1:14">
      <c r="A137" s="37" t="str">
        <f t="shared" si="2"/>
        <v>7</v>
      </c>
      <c r="B137" s="37" t="s">
        <v>72</v>
      </c>
      <c r="C137" s="40">
        <v>7</v>
      </c>
      <c r="D137" s="37" t="s">
        <v>68</v>
      </c>
      <c r="E137" s="37" t="s">
        <v>73</v>
      </c>
      <c r="F137" s="37" t="s">
        <v>72</v>
      </c>
      <c r="G137" s="37" t="s">
        <v>47</v>
      </c>
      <c r="H137" s="37" t="s">
        <v>61</v>
      </c>
      <c r="I137" s="37" t="s">
        <v>62</v>
      </c>
      <c r="J137" s="36">
        <f>N(J139)</f>
        <v>0</v>
      </c>
      <c r="K137" s="41" t="str">
        <f>LEFT(K136)</f>
        <v>0</v>
      </c>
      <c r="L137" s="37"/>
      <c r="M137" s="37"/>
      <c r="N137" s="48"/>
    </row>
    <row r="138" spans="1:14">
      <c r="A138" s="37" t="str">
        <f t="shared" si="2"/>
        <v>8</v>
      </c>
      <c r="B138" s="37" t="s">
        <v>74</v>
      </c>
      <c r="C138" s="40">
        <v>8</v>
      </c>
      <c r="D138" s="37" t="s">
        <v>68</v>
      </c>
      <c r="E138" s="37" t="s">
        <v>75</v>
      </c>
      <c r="F138" s="37" t="s">
        <v>74</v>
      </c>
      <c r="G138" s="37" t="s">
        <v>47</v>
      </c>
      <c r="H138" s="37" t="s">
        <v>61</v>
      </c>
      <c r="I138" s="37" t="s">
        <v>62</v>
      </c>
      <c r="J138" s="36">
        <f>N(J140)</f>
        <v>1</v>
      </c>
      <c r="K138" s="41" t="str">
        <f>LEFT(K137)</f>
        <v>0</v>
      </c>
      <c r="L138" s="37"/>
      <c r="M138" s="37"/>
      <c r="N138" s="48"/>
    </row>
    <row r="139" spans="1:14" ht="15.75">
      <c r="A139" s="37" t="str">
        <f t="shared" si="2"/>
        <v>9</v>
      </c>
      <c r="B139" s="37" t="s">
        <v>76</v>
      </c>
      <c r="C139" s="40">
        <v>9</v>
      </c>
      <c r="D139" s="37" t="s">
        <v>68</v>
      </c>
      <c r="E139" s="37" t="s">
        <v>77</v>
      </c>
      <c r="F139" s="37" t="s">
        <v>76</v>
      </c>
      <c r="G139" s="37" t="s">
        <v>47</v>
      </c>
      <c r="H139" s="37" t="s">
        <v>61</v>
      </c>
      <c r="I139" s="37" t="s">
        <v>62</v>
      </c>
      <c r="J139" s="36" t="b">
        <f>AND(H131=K139)</f>
        <v>0</v>
      </c>
      <c r="K139" s="42" t="str">
        <f>CONCATENATE(K136,K137,K138)</f>
        <v>000</v>
      </c>
      <c r="L139" s="54" t="str">
        <f>CONCATENATE(L136,L137,L138)</f>
        <v/>
      </c>
      <c r="M139" s="37"/>
      <c r="N139" s="48"/>
    </row>
    <row r="140" spans="1:14">
      <c r="A140" s="37" t="str">
        <f t="shared" ref="A140:A203" si="3">LEFT(C140,2)</f>
        <v>10</v>
      </c>
      <c r="B140" s="37" t="s">
        <v>78</v>
      </c>
      <c r="C140" s="40">
        <v>10</v>
      </c>
      <c r="D140" s="37" t="s">
        <v>68</v>
      </c>
      <c r="E140" s="37"/>
      <c r="F140" s="37" t="s">
        <v>78</v>
      </c>
      <c r="G140" s="37" t="s">
        <v>47</v>
      </c>
      <c r="H140" s="37" t="s">
        <v>48</v>
      </c>
      <c r="I140" s="37" t="s">
        <v>49</v>
      </c>
      <c r="J140" s="37" t="b">
        <f>AND(H131=L139)</f>
        <v>1</v>
      </c>
      <c r="K140" s="43"/>
      <c r="L140" s="37"/>
      <c r="M140" s="37"/>
      <c r="N140" s="48"/>
    </row>
    <row r="141" spans="1:14">
      <c r="A141" s="37" t="str">
        <f t="shared" si="3"/>
        <v>00</v>
      </c>
      <c r="B141" s="37" t="s">
        <v>44</v>
      </c>
      <c r="C141" s="40" t="s">
        <v>79</v>
      </c>
      <c r="D141" s="37" t="s">
        <v>68</v>
      </c>
      <c r="E141" s="37"/>
      <c r="F141" s="37" t="s">
        <v>46</v>
      </c>
      <c r="G141" s="37" t="s">
        <v>47</v>
      </c>
      <c r="H141" s="37" t="s">
        <v>48</v>
      </c>
      <c r="I141" s="37" t="s">
        <v>49</v>
      </c>
      <c r="J141" s="37"/>
      <c r="K141" s="43"/>
      <c r="L141" s="37"/>
      <c r="M141" s="37"/>
      <c r="N141" s="48"/>
    </row>
    <row r="142" spans="1:14">
      <c r="A142" s="37" t="str">
        <f t="shared" si="3"/>
        <v>01</v>
      </c>
      <c r="B142" s="37" t="s">
        <v>51</v>
      </c>
      <c r="C142" s="40" t="s">
        <v>80</v>
      </c>
      <c r="D142" s="37" t="s">
        <v>68</v>
      </c>
      <c r="E142" s="37"/>
      <c r="F142" s="37" t="s">
        <v>51</v>
      </c>
      <c r="G142" s="37" t="s">
        <v>47</v>
      </c>
      <c r="H142" s="37" t="s">
        <v>48</v>
      </c>
      <c r="I142" s="37" t="s">
        <v>49</v>
      </c>
      <c r="J142" s="37"/>
      <c r="K142" s="43"/>
      <c r="L142" s="37"/>
      <c r="M142" s="37"/>
      <c r="N142" s="48"/>
    </row>
    <row r="143" spans="1:14">
      <c r="A143" s="37" t="str">
        <f t="shared" si="3"/>
        <v>02</v>
      </c>
      <c r="B143" s="37" t="s">
        <v>57</v>
      </c>
      <c r="C143" s="40" t="s">
        <v>81</v>
      </c>
      <c r="D143" s="37" t="s">
        <v>58</v>
      </c>
      <c r="E143" s="37"/>
      <c r="F143" s="37" t="s">
        <v>57</v>
      </c>
      <c r="G143" s="37" t="s">
        <v>60</v>
      </c>
      <c r="H143" s="37" t="s">
        <v>48</v>
      </c>
      <c r="I143" s="37" t="s">
        <v>49</v>
      </c>
      <c r="J143" s="37"/>
      <c r="K143" s="43"/>
      <c r="L143" s="37"/>
      <c r="M143" s="37"/>
      <c r="N143" s="48"/>
    </row>
    <row r="144" spans="1:14">
      <c r="A144" s="37" t="str">
        <f t="shared" si="3"/>
        <v>03</v>
      </c>
      <c r="B144" s="37" t="s">
        <v>63</v>
      </c>
      <c r="C144" s="40" t="s">
        <v>82</v>
      </c>
      <c r="D144" s="37" t="s">
        <v>58</v>
      </c>
      <c r="E144" s="37"/>
      <c r="F144" s="37" t="s">
        <v>63</v>
      </c>
      <c r="G144" s="37" t="s">
        <v>60</v>
      </c>
      <c r="H144" s="37" t="s">
        <v>48</v>
      </c>
      <c r="I144" s="37" t="s">
        <v>49</v>
      </c>
      <c r="J144" s="37"/>
      <c r="K144" s="43"/>
      <c r="L144" s="37"/>
      <c r="M144" s="37"/>
      <c r="N144" s="48"/>
    </row>
    <row r="145" spans="1:14">
      <c r="A145" s="37" t="str">
        <f t="shared" si="3"/>
        <v>04</v>
      </c>
      <c r="B145" s="37" t="s">
        <v>65</v>
      </c>
      <c r="C145" s="40" t="s">
        <v>83</v>
      </c>
      <c r="D145" s="37" t="s">
        <v>58</v>
      </c>
      <c r="E145" s="37"/>
      <c r="F145" s="37" t="s">
        <v>65</v>
      </c>
      <c r="G145" s="37" t="s">
        <v>60</v>
      </c>
      <c r="H145" s="37" t="s">
        <v>48</v>
      </c>
      <c r="I145" s="37" t="s">
        <v>49</v>
      </c>
      <c r="J145" s="37"/>
      <c r="K145" s="43"/>
      <c r="L145" s="37"/>
      <c r="M145" s="37"/>
      <c r="N145" s="48"/>
    </row>
    <row r="146" spans="1:14">
      <c r="A146" s="37" t="str">
        <f t="shared" si="3"/>
        <v>05</v>
      </c>
      <c r="B146" s="37" t="s">
        <v>67</v>
      </c>
      <c r="C146" s="40" t="s">
        <v>84</v>
      </c>
      <c r="D146" s="37" t="s">
        <v>68</v>
      </c>
      <c r="E146" s="37"/>
      <c r="F146" s="37" t="s">
        <v>67</v>
      </c>
      <c r="G146" s="37" t="s">
        <v>47</v>
      </c>
      <c r="H146" s="37" t="s">
        <v>48</v>
      </c>
      <c r="I146" s="37" t="s">
        <v>49</v>
      </c>
      <c r="J146" s="37"/>
      <c r="K146" s="43"/>
      <c r="L146" s="37"/>
      <c r="M146" s="37"/>
      <c r="N146" s="48"/>
    </row>
    <row r="147" spans="1:14">
      <c r="A147" s="37" t="str">
        <f t="shared" si="3"/>
        <v>06</v>
      </c>
      <c r="B147" s="37" t="s">
        <v>70</v>
      </c>
      <c r="C147" s="40" t="s">
        <v>85</v>
      </c>
      <c r="D147" s="37" t="s">
        <v>68</v>
      </c>
      <c r="E147" s="37"/>
      <c r="F147" s="37" t="s">
        <v>70</v>
      </c>
      <c r="G147" s="37" t="s">
        <v>47</v>
      </c>
      <c r="H147" s="37" t="s">
        <v>48</v>
      </c>
      <c r="I147" s="37" t="s">
        <v>56</v>
      </c>
      <c r="J147" s="37"/>
      <c r="K147" s="37"/>
      <c r="L147" s="37"/>
      <c r="M147" s="37"/>
      <c r="N147" s="48"/>
    </row>
    <row r="148" spans="1:14">
      <c r="A148" s="37" t="str">
        <f t="shared" si="3"/>
        <v>07</v>
      </c>
      <c r="B148" s="37" t="s">
        <v>72</v>
      </c>
      <c r="C148" s="40" t="s">
        <v>86</v>
      </c>
      <c r="D148" s="37" t="s">
        <v>68</v>
      </c>
      <c r="E148" s="37"/>
      <c r="F148" s="37" t="s">
        <v>72</v>
      </c>
      <c r="G148" s="37" t="s">
        <v>47</v>
      </c>
      <c r="H148" s="37" t="s">
        <v>61</v>
      </c>
      <c r="I148" s="37" t="s">
        <v>62</v>
      </c>
      <c r="J148" s="37"/>
      <c r="K148" s="37"/>
      <c r="L148" s="37"/>
      <c r="M148" s="37"/>
      <c r="N148" s="48"/>
    </row>
    <row r="149" spans="1:14">
      <c r="A149" s="37" t="str">
        <f t="shared" si="3"/>
        <v>08</v>
      </c>
      <c r="B149" s="37" t="s">
        <v>74</v>
      </c>
      <c r="C149" s="40" t="s">
        <v>87</v>
      </c>
      <c r="D149" s="37" t="s">
        <v>68</v>
      </c>
      <c r="E149" s="37"/>
      <c r="F149" s="37" t="s">
        <v>74</v>
      </c>
      <c r="G149" s="37" t="s">
        <v>47</v>
      </c>
      <c r="H149" s="37" t="s">
        <v>61</v>
      </c>
      <c r="I149" s="37" t="s">
        <v>62</v>
      </c>
      <c r="J149" s="37"/>
      <c r="K149" s="37"/>
      <c r="L149" s="37"/>
      <c r="M149" s="37"/>
      <c r="N149" s="48"/>
    </row>
    <row r="150" spans="1:14">
      <c r="A150" s="37" t="str">
        <f t="shared" si="3"/>
        <v>09</v>
      </c>
      <c r="B150" s="37" t="s">
        <v>76</v>
      </c>
      <c r="C150" s="40" t="s">
        <v>88</v>
      </c>
      <c r="D150" s="37" t="s">
        <v>68</v>
      </c>
      <c r="E150" s="37"/>
      <c r="F150" s="37" t="s">
        <v>76</v>
      </c>
      <c r="G150" s="37" t="s">
        <v>47</v>
      </c>
      <c r="H150" s="37" t="s">
        <v>61</v>
      </c>
      <c r="I150" s="37" t="s">
        <v>62</v>
      </c>
      <c r="J150" s="37"/>
      <c r="K150" s="37"/>
      <c r="L150" s="37"/>
      <c r="M150" s="37"/>
      <c r="N150" s="48"/>
    </row>
    <row r="151" spans="1:14">
      <c r="A151" s="37" t="str">
        <f t="shared" si="3"/>
        <v>11</v>
      </c>
      <c r="B151" s="37" t="s">
        <v>89</v>
      </c>
      <c r="C151" s="40">
        <v>11</v>
      </c>
      <c r="D151" s="37" t="s">
        <v>68</v>
      </c>
      <c r="E151" s="37"/>
      <c r="F151" s="37" t="s">
        <v>89</v>
      </c>
      <c r="G151" s="37" t="s">
        <v>47</v>
      </c>
      <c r="H151" s="37" t="s">
        <v>48</v>
      </c>
      <c r="I151" s="37" t="s">
        <v>49</v>
      </c>
      <c r="J151" s="37"/>
      <c r="K151" s="37"/>
      <c r="L151" s="37"/>
      <c r="M151" s="37"/>
      <c r="N151" s="48"/>
    </row>
    <row r="152" spans="1:14">
      <c r="A152" s="37" t="str">
        <f t="shared" si="3"/>
        <v>12</v>
      </c>
      <c r="B152" s="37" t="s">
        <v>90</v>
      </c>
      <c r="C152" s="40">
        <v>12</v>
      </c>
      <c r="D152" s="37" t="s">
        <v>68</v>
      </c>
      <c r="E152" s="37"/>
      <c r="F152" s="37" t="s">
        <v>90</v>
      </c>
      <c r="G152" s="37" t="s">
        <v>47</v>
      </c>
      <c r="H152" s="37" t="s">
        <v>48</v>
      </c>
      <c r="I152" s="37" t="s">
        <v>49</v>
      </c>
      <c r="J152" s="37"/>
      <c r="K152" s="37"/>
      <c r="L152" s="37"/>
      <c r="M152" s="37"/>
      <c r="N152" s="48"/>
    </row>
    <row r="153" spans="1:14">
      <c r="A153" s="37" t="str">
        <f t="shared" si="3"/>
        <v>13</v>
      </c>
      <c r="B153" s="37" t="s">
        <v>91</v>
      </c>
      <c r="C153" s="40">
        <v>13</v>
      </c>
      <c r="D153" s="37" t="s">
        <v>68</v>
      </c>
      <c r="E153" s="37"/>
      <c r="F153" s="37" t="s">
        <v>91</v>
      </c>
      <c r="G153" s="37" t="s">
        <v>47</v>
      </c>
      <c r="H153" s="37" t="s">
        <v>48</v>
      </c>
      <c r="I153" s="37" t="s">
        <v>49</v>
      </c>
      <c r="J153" s="37"/>
      <c r="K153" s="37"/>
      <c r="L153" s="37"/>
      <c r="M153" s="37"/>
      <c r="N153" s="48"/>
    </row>
    <row r="154" spans="1:14">
      <c r="A154" s="37" t="str">
        <f t="shared" si="3"/>
        <v>14</v>
      </c>
      <c r="B154" s="37" t="s">
        <v>92</v>
      </c>
      <c r="C154" s="40">
        <v>14</v>
      </c>
      <c r="D154" s="37" t="s">
        <v>68</v>
      </c>
      <c r="E154" s="37"/>
      <c r="F154" s="37" t="s">
        <v>92</v>
      </c>
      <c r="G154" s="37" t="s">
        <v>47</v>
      </c>
      <c r="H154" s="37" t="s">
        <v>48</v>
      </c>
      <c r="I154" s="37" t="s">
        <v>49</v>
      </c>
      <c r="J154" s="37"/>
      <c r="K154" s="37"/>
      <c r="L154" s="37"/>
      <c r="M154" s="37"/>
      <c r="N154" s="48"/>
    </row>
    <row r="155" spans="1:14">
      <c r="A155" s="37" t="str">
        <f t="shared" si="3"/>
        <v>15</v>
      </c>
      <c r="B155" s="37" t="s">
        <v>93</v>
      </c>
      <c r="C155" s="40">
        <v>15</v>
      </c>
      <c r="D155" s="37" t="s">
        <v>68</v>
      </c>
      <c r="E155" s="37"/>
      <c r="F155" s="37" t="s">
        <v>93</v>
      </c>
      <c r="G155" s="37" t="s">
        <v>47</v>
      </c>
      <c r="H155" s="37" t="s">
        <v>48</v>
      </c>
      <c r="I155" s="37" t="s">
        <v>49</v>
      </c>
      <c r="J155" s="37"/>
      <c r="K155" s="37"/>
      <c r="L155" s="37"/>
      <c r="M155" s="37"/>
      <c r="N155" s="48"/>
    </row>
    <row r="156" spans="1:14">
      <c r="A156" s="37" t="str">
        <f t="shared" si="3"/>
        <v>16</v>
      </c>
      <c r="B156" s="37" t="s">
        <v>94</v>
      </c>
      <c r="C156" s="40">
        <v>16</v>
      </c>
      <c r="D156" s="37" t="s">
        <v>68</v>
      </c>
      <c r="E156" s="37"/>
      <c r="F156" s="37" t="s">
        <v>94</v>
      </c>
      <c r="G156" s="37" t="s">
        <v>47</v>
      </c>
      <c r="H156" s="37" t="s">
        <v>48</v>
      </c>
      <c r="I156" s="37" t="s">
        <v>49</v>
      </c>
      <c r="J156" s="37"/>
      <c r="K156" s="37"/>
      <c r="L156" s="37"/>
      <c r="M156" s="37"/>
      <c r="N156" s="48"/>
    </row>
    <row r="157" spans="1:14">
      <c r="A157" s="37" t="str">
        <f t="shared" si="3"/>
        <v>17</v>
      </c>
      <c r="B157" s="37" t="s">
        <v>95</v>
      </c>
      <c r="C157" s="40">
        <v>17</v>
      </c>
      <c r="D157" s="37" t="s">
        <v>68</v>
      </c>
      <c r="E157" s="37"/>
      <c r="F157" s="37" t="s">
        <v>95</v>
      </c>
      <c r="G157" s="37" t="s">
        <v>47</v>
      </c>
      <c r="H157" s="37" t="s">
        <v>48</v>
      </c>
      <c r="I157" s="37" t="s">
        <v>49</v>
      </c>
      <c r="J157" s="37"/>
      <c r="K157" s="37"/>
      <c r="L157" s="37"/>
      <c r="M157" s="37"/>
      <c r="N157" s="48"/>
    </row>
    <row r="158" spans="1:14">
      <c r="A158" s="37" t="str">
        <f t="shared" si="3"/>
        <v>18</v>
      </c>
      <c r="B158" s="37" t="s">
        <v>96</v>
      </c>
      <c r="C158" s="40">
        <v>18</v>
      </c>
      <c r="D158" s="37" t="s">
        <v>68</v>
      </c>
      <c r="E158" s="37"/>
      <c r="F158" s="37" t="s">
        <v>96</v>
      </c>
      <c r="G158" s="37" t="s">
        <v>47</v>
      </c>
      <c r="H158" s="37" t="s">
        <v>48</v>
      </c>
      <c r="I158" s="37" t="s">
        <v>49</v>
      </c>
      <c r="J158" s="37"/>
      <c r="K158" s="37"/>
      <c r="L158" s="37"/>
      <c r="M158" s="37"/>
      <c r="N158" s="48"/>
    </row>
    <row r="159" spans="1:14">
      <c r="A159" s="37" t="str">
        <f t="shared" si="3"/>
        <v>19</v>
      </c>
      <c r="B159" s="37" t="s">
        <v>97</v>
      </c>
      <c r="C159" s="40">
        <v>19</v>
      </c>
      <c r="D159" s="37" t="s">
        <v>68</v>
      </c>
      <c r="E159" s="37"/>
      <c r="F159" s="37" t="s">
        <v>97</v>
      </c>
      <c r="G159" s="37" t="s">
        <v>47</v>
      </c>
      <c r="H159" s="37" t="s">
        <v>48</v>
      </c>
      <c r="I159" s="37" t="s">
        <v>49</v>
      </c>
      <c r="J159" s="37"/>
      <c r="K159" s="37"/>
      <c r="L159" s="37"/>
      <c r="M159" s="37"/>
      <c r="N159" s="48"/>
    </row>
    <row r="160" spans="1:14">
      <c r="A160" s="37" t="str">
        <f t="shared" si="3"/>
        <v>20</v>
      </c>
      <c r="B160" s="37" t="s">
        <v>98</v>
      </c>
      <c r="C160" s="40">
        <v>20</v>
      </c>
      <c r="D160" s="37" t="s">
        <v>68</v>
      </c>
      <c r="E160" s="37"/>
      <c r="F160" s="37" t="s">
        <v>98</v>
      </c>
      <c r="G160" s="37" t="s">
        <v>47</v>
      </c>
      <c r="H160" s="37" t="s">
        <v>48</v>
      </c>
      <c r="I160" s="37" t="s">
        <v>49</v>
      </c>
      <c r="J160" s="37"/>
      <c r="K160" s="37"/>
      <c r="L160" s="37"/>
      <c r="M160" s="37"/>
      <c r="N160" s="48"/>
    </row>
    <row r="161" spans="1:14">
      <c r="A161" s="37" t="str">
        <f t="shared" si="3"/>
        <v>21</v>
      </c>
      <c r="B161" s="37" t="s">
        <v>99</v>
      </c>
      <c r="C161" s="40">
        <v>21</v>
      </c>
      <c r="D161" s="37" t="s">
        <v>68</v>
      </c>
      <c r="E161" s="37"/>
      <c r="F161" s="37" t="s">
        <v>99</v>
      </c>
      <c r="G161" s="37" t="s">
        <v>47</v>
      </c>
      <c r="H161" s="37" t="s">
        <v>48</v>
      </c>
      <c r="I161" s="37" t="s">
        <v>49</v>
      </c>
      <c r="J161" s="37"/>
      <c r="K161" s="37"/>
      <c r="L161" s="37"/>
      <c r="M161" s="37"/>
      <c r="N161" s="48"/>
    </row>
    <row r="162" spans="1:14">
      <c r="A162" s="37" t="str">
        <f t="shared" si="3"/>
        <v>22</v>
      </c>
      <c r="B162" s="37" t="s">
        <v>100</v>
      </c>
      <c r="C162" s="40">
        <v>22</v>
      </c>
      <c r="D162" s="37" t="s">
        <v>58</v>
      </c>
      <c r="E162" s="37"/>
      <c r="F162" s="37" t="s">
        <v>100</v>
      </c>
      <c r="G162" s="37" t="s">
        <v>60</v>
      </c>
      <c r="H162" s="37" t="s">
        <v>48</v>
      </c>
      <c r="I162" s="37" t="s">
        <v>49</v>
      </c>
      <c r="J162" s="37"/>
      <c r="K162" s="37"/>
      <c r="L162" s="37"/>
      <c r="M162" s="37"/>
      <c r="N162" s="48"/>
    </row>
    <row r="163" spans="1:14">
      <c r="A163" s="37" t="str">
        <f t="shared" si="3"/>
        <v>23</v>
      </c>
      <c r="B163" s="37" t="s">
        <v>101</v>
      </c>
      <c r="C163" s="40">
        <v>23</v>
      </c>
      <c r="D163" s="37" t="s">
        <v>58</v>
      </c>
      <c r="E163" s="37"/>
      <c r="F163" s="37" t="s">
        <v>101</v>
      </c>
      <c r="G163" s="37" t="s">
        <v>60</v>
      </c>
      <c r="H163" s="37" t="s">
        <v>48</v>
      </c>
      <c r="I163" s="37" t="s">
        <v>49</v>
      </c>
      <c r="J163" s="37"/>
      <c r="K163" s="37"/>
      <c r="L163" s="37"/>
      <c r="M163" s="37"/>
      <c r="N163" s="48"/>
    </row>
    <row r="164" spans="1:14">
      <c r="A164" s="37" t="str">
        <f t="shared" si="3"/>
        <v>24</v>
      </c>
      <c r="B164" s="37" t="s">
        <v>102</v>
      </c>
      <c r="C164" s="40">
        <v>24</v>
      </c>
      <c r="D164" s="37" t="s">
        <v>58</v>
      </c>
      <c r="E164" s="37"/>
      <c r="F164" s="37" t="s">
        <v>102</v>
      </c>
      <c r="G164" s="37" t="s">
        <v>60</v>
      </c>
      <c r="H164" s="37" t="s">
        <v>48</v>
      </c>
      <c r="I164" s="37" t="s">
        <v>49</v>
      </c>
      <c r="J164" s="37"/>
      <c r="K164" s="37"/>
      <c r="L164" s="37"/>
      <c r="M164" s="37"/>
      <c r="N164" s="48"/>
    </row>
    <row r="165" spans="1:14">
      <c r="A165" s="37" t="str">
        <f t="shared" si="3"/>
        <v>25</v>
      </c>
      <c r="B165" s="37" t="s">
        <v>103</v>
      </c>
      <c r="C165" s="40">
        <v>25</v>
      </c>
      <c r="D165" s="37" t="s">
        <v>68</v>
      </c>
      <c r="E165" s="37"/>
      <c r="F165" s="37" t="s">
        <v>103</v>
      </c>
      <c r="G165" s="37" t="s">
        <v>47</v>
      </c>
      <c r="H165" s="37" t="s">
        <v>48</v>
      </c>
      <c r="I165" s="37" t="s">
        <v>49</v>
      </c>
      <c r="J165" s="37"/>
      <c r="K165" s="37"/>
      <c r="L165" s="37"/>
      <c r="M165" s="37"/>
      <c r="N165" s="48"/>
    </row>
    <row r="166" spans="1:14">
      <c r="A166" s="37" t="str">
        <f t="shared" si="3"/>
        <v>26</v>
      </c>
      <c r="B166" s="37" t="s">
        <v>104</v>
      </c>
      <c r="C166" s="40">
        <v>26</v>
      </c>
      <c r="D166" s="37" t="s">
        <v>68</v>
      </c>
      <c r="E166" s="37"/>
      <c r="F166" s="37" t="s">
        <v>104</v>
      </c>
      <c r="G166" s="37" t="s">
        <v>47</v>
      </c>
      <c r="H166" s="37" t="s">
        <v>48</v>
      </c>
      <c r="I166" s="37" t="s">
        <v>49</v>
      </c>
      <c r="J166" s="37"/>
      <c r="K166" s="37"/>
      <c r="L166" s="37"/>
      <c r="M166" s="37"/>
      <c r="N166" s="48"/>
    </row>
    <row r="167" spans="1:14">
      <c r="A167" s="37" t="str">
        <f t="shared" si="3"/>
        <v>27</v>
      </c>
      <c r="B167" s="37" t="s">
        <v>105</v>
      </c>
      <c r="C167" s="40">
        <v>27</v>
      </c>
      <c r="D167" s="37" t="s">
        <v>68</v>
      </c>
      <c r="E167" s="37"/>
      <c r="F167" s="37" t="s">
        <v>105</v>
      </c>
      <c r="G167" s="37" t="s">
        <v>47</v>
      </c>
      <c r="H167" s="37" t="s">
        <v>61</v>
      </c>
      <c r="I167" s="37" t="s">
        <v>62</v>
      </c>
      <c r="J167" s="37"/>
      <c r="K167" s="37"/>
      <c r="L167" s="37"/>
      <c r="M167" s="37"/>
      <c r="N167" s="48"/>
    </row>
    <row r="168" spans="1:14">
      <c r="A168" s="37" t="str">
        <f t="shared" si="3"/>
        <v>28</v>
      </c>
      <c r="B168" s="37" t="s">
        <v>106</v>
      </c>
      <c r="C168" s="40">
        <v>28</v>
      </c>
      <c r="D168" s="37" t="s">
        <v>68</v>
      </c>
      <c r="E168" s="37"/>
      <c r="F168" s="37" t="s">
        <v>106</v>
      </c>
      <c r="G168" s="37" t="s">
        <v>47</v>
      </c>
      <c r="H168" s="37" t="s">
        <v>61</v>
      </c>
      <c r="I168" s="37" t="s">
        <v>62</v>
      </c>
      <c r="J168" s="37"/>
      <c r="K168" s="37"/>
      <c r="L168" s="37"/>
      <c r="M168" s="37"/>
      <c r="N168" s="48"/>
    </row>
    <row r="169" spans="1:14">
      <c r="A169" s="37" t="str">
        <f t="shared" si="3"/>
        <v>29</v>
      </c>
      <c r="B169" s="37" t="s">
        <v>107</v>
      </c>
      <c r="C169" s="40">
        <v>29</v>
      </c>
      <c r="D169" s="37" t="s">
        <v>68</v>
      </c>
      <c r="E169" s="37"/>
      <c r="F169" s="37" t="s">
        <v>107</v>
      </c>
      <c r="G169" s="37" t="s">
        <v>47</v>
      </c>
      <c r="H169" s="37" t="s">
        <v>61</v>
      </c>
      <c r="I169" s="37" t="s">
        <v>62</v>
      </c>
      <c r="J169" s="37"/>
      <c r="K169" s="37"/>
      <c r="L169" s="37"/>
      <c r="M169" s="37"/>
      <c r="N169" s="48"/>
    </row>
    <row r="170" spans="1:14">
      <c r="A170" s="37" t="str">
        <f t="shared" si="3"/>
        <v>30</v>
      </c>
      <c r="B170" s="37" t="s">
        <v>108</v>
      </c>
      <c r="C170" s="40">
        <v>30</v>
      </c>
      <c r="D170" s="37" t="s">
        <v>68</v>
      </c>
      <c r="E170" s="37"/>
      <c r="F170" s="37" t="s">
        <v>108</v>
      </c>
      <c r="G170" s="37" t="s">
        <v>47</v>
      </c>
      <c r="H170" s="37" t="s">
        <v>48</v>
      </c>
      <c r="I170" s="37" t="s">
        <v>49</v>
      </c>
      <c r="J170" s="37"/>
      <c r="K170" s="37"/>
      <c r="L170" s="37"/>
      <c r="M170" s="37"/>
      <c r="N170" s="48"/>
    </row>
    <row r="171" spans="1:14">
      <c r="A171" s="37" t="str">
        <f t="shared" si="3"/>
        <v>31</v>
      </c>
      <c r="B171" s="37" t="s">
        <v>109</v>
      </c>
      <c r="C171" s="40">
        <v>31</v>
      </c>
      <c r="D171" s="37" t="s">
        <v>68</v>
      </c>
      <c r="E171" s="37"/>
      <c r="F171" s="37" t="s">
        <v>109</v>
      </c>
      <c r="G171" s="37" t="s">
        <v>47</v>
      </c>
      <c r="H171" s="37" t="s">
        <v>48</v>
      </c>
      <c r="I171" s="37" t="s">
        <v>49</v>
      </c>
      <c r="J171" s="37"/>
      <c r="K171" s="37"/>
      <c r="L171" s="37"/>
      <c r="M171" s="37"/>
      <c r="N171" s="48"/>
    </row>
    <row r="172" spans="1:14">
      <c r="A172" s="37" t="str">
        <f t="shared" si="3"/>
        <v>32</v>
      </c>
      <c r="B172" s="37" t="s">
        <v>110</v>
      </c>
      <c r="C172" s="40">
        <v>32</v>
      </c>
      <c r="D172" s="37" t="s">
        <v>58</v>
      </c>
      <c r="E172" s="37"/>
      <c r="F172" s="37" t="s">
        <v>110</v>
      </c>
      <c r="G172" s="37" t="s">
        <v>60</v>
      </c>
      <c r="H172" s="37" t="s">
        <v>48</v>
      </c>
      <c r="I172" s="37" t="s">
        <v>49</v>
      </c>
      <c r="J172" s="37"/>
      <c r="K172" s="37"/>
      <c r="L172" s="37"/>
      <c r="M172" s="37"/>
      <c r="N172" s="48"/>
    </row>
    <row r="173" spans="1:14">
      <c r="A173" s="37" t="str">
        <f t="shared" si="3"/>
        <v>33</v>
      </c>
      <c r="B173" s="37" t="s">
        <v>111</v>
      </c>
      <c r="C173" s="40">
        <v>33</v>
      </c>
      <c r="D173" s="37" t="s">
        <v>58</v>
      </c>
      <c r="E173" s="37"/>
      <c r="F173" s="37" t="s">
        <v>111</v>
      </c>
      <c r="G173" s="37" t="s">
        <v>60</v>
      </c>
      <c r="H173" s="37" t="s">
        <v>48</v>
      </c>
      <c r="I173" s="37" t="s">
        <v>49</v>
      </c>
      <c r="J173" s="37"/>
      <c r="K173" s="37"/>
      <c r="L173" s="37"/>
      <c r="M173" s="37"/>
      <c r="N173" s="48"/>
    </row>
    <row r="174" spans="1:14">
      <c r="A174" s="37" t="str">
        <f t="shared" si="3"/>
        <v>34</v>
      </c>
      <c r="B174" s="37" t="s">
        <v>112</v>
      </c>
      <c r="C174" s="40">
        <v>34</v>
      </c>
      <c r="D174" s="37" t="s">
        <v>58</v>
      </c>
      <c r="E174" s="37"/>
      <c r="F174" s="37" t="s">
        <v>112</v>
      </c>
      <c r="G174" s="37" t="s">
        <v>60</v>
      </c>
      <c r="H174" s="37" t="s">
        <v>48</v>
      </c>
      <c r="I174" s="37" t="s">
        <v>49</v>
      </c>
      <c r="J174" s="37"/>
      <c r="K174" s="37"/>
      <c r="L174" s="37"/>
      <c r="M174" s="37"/>
      <c r="N174" s="48"/>
    </row>
    <row r="175" spans="1:14">
      <c r="A175" s="37" t="str">
        <f t="shared" si="3"/>
        <v>35</v>
      </c>
      <c r="B175" s="37" t="s">
        <v>113</v>
      </c>
      <c r="C175" s="40">
        <v>35</v>
      </c>
      <c r="D175" s="37" t="s">
        <v>68</v>
      </c>
      <c r="E175" s="37"/>
      <c r="F175" s="37" t="s">
        <v>113</v>
      </c>
      <c r="G175" s="37" t="s">
        <v>47</v>
      </c>
      <c r="H175" s="37" t="s">
        <v>48</v>
      </c>
      <c r="I175" s="37" t="s">
        <v>49</v>
      </c>
      <c r="J175" s="37"/>
      <c r="K175" s="37"/>
      <c r="L175" s="37"/>
      <c r="M175" s="37"/>
      <c r="N175" s="48"/>
    </row>
    <row r="176" spans="1:14">
      <c r="A176" s="37" t="str">
        <f t="shared" si="3"/>
        <v>36</v>
      </c>
      <c r="B176" s="37" t="s">
        <v>114</v>
      </c>
      <c r="C176" s="40">
        <v>36</v>
      </c>
      <c r="D176" s="37" t="s">
        <v>68</v>
      </c>
      <c r="E176" s="37"/>
      <c r="F176" s="37" t="s">
        <v>114</v>
      </c>
      <c r="G176" s="37" t="s">
        <v>47</v>
      </c>
      <c r="H176" s="37" t="s">
        <v>48</v>
      </c>
      <c r="I176" s="37" t="s">
        <v>49</v>
      </c>
      <c r="J176" s="37"/>
      <c r="K176" s="37"/>
      <c r="L176" s="37"/>
      <c r="M176" s="37"/>
      <c r="N176" s="48"/>
    </row>
    <row r="177" spans="1:14">
      <c r="A177" s="37" t="str">
        <f t="shared" si="3"/>
        <v>37</v>
      </c>
      <c r="B177" s="37" t="s">
        <v>115</v>
      </c>
      <c r="C177" s="40">
        <v>37</v>
      </c>
      <c r="D177" s="37" t="s">
        <v>68</v>
      </c>
      <c r="E177" s="37"/>
      <c r="F177" s="37" t="s">
        <v>115</v>
      </c>
      <c r="G177" s="37" t="s">
        <v>47</v>
      </c>
      <c r="H177" s="37" t="s">
        <v>61</v>
      </c>
      <c r="I177" s="37" t="s">
        <v>62</v>
      </c>
      <c r="J177" s="37"/>
      <c r="K177" s="37"/>
      <c r="L177" s="37"/>
      <c r="M177" s="37"/>
      <c r="N177" s="48"/>
    </row>
    <row r="178" spans="1:14">
      <c r="A178" s="37" t="str">
        <f t="shared" si="3"/>
        <v>38</v>
      </c>
      <c r="B178" s="37" t="s">
        <v>116</v>
      </c>
      <c r="C178" s="40">
        <v>38</v>
      </c>
      <c r="D178" s="37" t="s">
        <v>68</v>
      </c>
      <c r="E178" s="37"/>
      <c r="F178" s="37" t="s">
        <v>116</v>
      </c>
      <c r="G178" s="37" t="s">
        <v>47</v>
      </c>
      <c r="H178" s="37" t="s">
        <v>61</v>
      </c>
      <c r="I178" s="37" t="s">
        <v>62</v>
      </c>
      <c r="J178" s="37"/>
      <c r="K178" s="37"/>
      <c r="L178" s="37"/>
      <c r="M178" s="37"/>
      <c r="N178" s="48"/>
    </row>
    <row r="179" spans="1:14">
      <c r="A179" s="37" t="str">
        <f t="shared" si="3"/>
        <v>39</v>
      </c>
      <c r="B179" s="37" t="s">
        <v>117</v>
      </c>
      <c r="C179" s="40">
        <v>39</v>
      </c>
      <c r="D179" s="37" t="s">
        <v>68</v>
      </c>
      <c r="E179" s="37"/>
      <c r="F179" s="37" t="s">
        <v>117</v>
      </c>
      <c r="G179" s="37" t="s">
        <v>47</v>
      </c>
      <c r="H179" s="37" t="s">
        <v>61</v>
      </c>
      <c r="I179" s="37" t="s">
        <v>62</v>
      </c>
      <c r="J179" s="37"/>
      <c r="K179" s="37"/>
      <c r="L179" s="37"/>
      <c r="M179" s="37"/>
      <c r="N179" s="48"/>
    </row>
    <row r="180" spans="1:14">
      <c r="A180" s="37" t="str">
        <f t="shared" si="3"/>
        <v>40</v>
      </c>
      <c r="B180" s="37" t="s">
        <v>118</v>
      </c>
      <c r="C180" s="40">
        <v>40</v>
      </c>
      <c r="D180" s="37" t="s">
        <v>68</v>
      </c>
      <c r="E180" s="37"/>
      <c r="F180" s="37" t="s">
        <v>118</v>
      </c>
      <c r="G180" s="37" t="s">
        <v>47</v>
      </c>
      <c r="H180" s="37" t="s">
        <v>48</v>
      </c>
      <c r="I180" s="37" t="s">
        <v>49</v>
      </c>
      <c r="J180" s="37"/>
      <c r="K180" s="37"/>
      <c r="L180" s="37"/>
      <c r="M180" s="37"/>
      <c r="N180" s="48"/>
    </row>
    <row r="181" spans="1:14">
      <c r="A181" s="37" t="str">
        <f t="shared" si="3"/>
        <v>41</v>
      </c>
      <c r="B181" s="37" t="s">
        <v>119</v>
      </c>
      <c r="C181" s="40">
        <v>41</v>
      </c>
      <c r="D181" s="37" t="s">
        <v>68</v>
      </c>
      <c r="E181" s="37"/>
      <c r="F181" s="37" t="s">
        <v>119</v>
      </c>
      <c r="G181" s="37" t="s">
        <v>47</v>
      </c>
      <c r="H181" s="37" t="s">
        <v>48</v>
      </c>
      <c r="I181" s="37" t="s">
        <v>49</v>
      </c>
      <c r="J181" s="37"/>
      <c r="K181" s="37"/>
      <c r="L181" s="37"/>
      <c r="M181" s="37"/>
      <c r="N181" s="48"/>
    </row>
    <row r="182" spans="1:14">
      <c r="A182" s="37" t="str">
        <f t="shared" si="3"/>
        <v>42</v>
      </c>
      <c r="B182" s="37" t="s">
        <v>120</v>
      </c>
      <c r="C182" s="40">
        <v>42</v>
      </c>
      <c r="D182" s="37" t="s">
        <v>58</v>
      </c>
      <c r="E182" s="37"/>
      <c r="F182" s="37" t="s">
        <v>120</v>
      </c>
      <c r="G182" s="37" t="s">
        <v>60</v>
      </c>
      <c r="H182" s="37" t="s">
        <v>48</v>
      </c>
      <c r="I182" s="37" t="s">
        <v>49</v>
      </c>
      <c r="J182" s="37"/>
      <c r="K182" s="37"/>
      <c r="L182" s="37"/>
      <c r="M182" s="37"/>
      <c r="N182" s="48"/>
    </row>
    <row r="183" spans="1:14">
      <c r="A183" s="37" t="str">
        <f t="shared" si="3"/>
        <v>43</v>
      </c>
      <c r="B183" s="37" t="s">
        <v>121</v>
      </c>
      <c r="C183" s="40">
        <v>43</v>
      </c>
      <c r="D183" s="37" t="s">
        <v>58</v>
      </c>
      <c r="E183" s="37"/>
      <c r="F183" s="37" t="s">
        <v>121</v>
      </c>
      <c r="G183" s="37" t="s">
        <v>60</v>
      </c>
      <c r="H183" s="37" t="s">
        <v>48</v>
      </c>
      <c r="I183" s="37" t="s">
        <v>49</v>
      </c>
      <c r="J183" s="37"/>
      <c r="K183" s="37"/>
      <c r="L183" s="37"/>
      <c r="M183" s="37"/>
      <c r="N183" s="48"/>
    </row>
    <row r="184" spans="1:14">
      <c r="A184" s="37" t="str">
        <f t="shared" si="3"/>
        <v>44</v>
      </c>
      <c r="B184" s="37" t="s">
        <v>122</v>
      </c>
      <c r="C184" s="40">
        <v>44</v>
      </c>
      <c r="D184" s="37" t="s">
        <v>58</v>
      </c>
      <c r="E184" s="37"/>
      <c r="F184" s="37" t="s">
        <v>122</v>
      </c>
      <c r="G184" s="37" t="s">
        <v>60</v>
      </c>
      <c r="H184" s="37" t="s">
        <v>48</v>
      </c>
      <c r="I184" s="37" t="s">
        <v>49</v>
      </c>
      <c r="J184" s="37"/>
      <c r="K184" s="37"/>
      <c r="L184" s="37"/>
      <c r="M184" s="37"/>
      <c r="N184" s="48"/>
    </row>
    <row r="185" spans="1:14">
      <c r="A185" s="37" t="str">
        <f t="shared" si="3"/>
        <v>45</v>
      </c>
      <c r="B185" s="37" t="s">
        <v>123</v>
      </c>
      <c r="C185" s="40">
        <v>45</v>
      </c>
      <c r="D185" s="37" t="s">
        <v>68</v>
      </c>
      <c r="E185" s="37"/>
      <c r="F185" s="37" t="s">
        <v>123</v>
      </c>
      <c r="G185" s="37" t="s">
        <v>47</v>
      </c>
      <c r="H185" s="37" t="s">
        <v>48</v>
      </c>
      <c r="I185" s="37" t="s">
        <v>49</v>
      </c>
      <c r="J185" s="37"/>
      <c r="K185" s="37"/>
      <c r="L185" s="37"/>
      <c r="M185" s="37"/>
      <c r="N185" s="48"/>
    </row>
    <row r="186" spans="1:14">
      <c r="A186" s="37" t="str">
        <f t="shared" si="3"/>
        <v>46</v>
      </c>
      <c r="B186" s="37" t="s">
        <v>124</v>
      </c>
      <c r="C186" s="40">
        <v>46</v>
      </c>
      <c r="D186" s="37" t="s">
        <v>68</v>
      </c>
      <c r="E186" s="37"/>
      <c r="F186" s="37" t="s">
        <v>124</v>
      </c>
      <c r="G186" s="37" t="s">
        <v>47</v>
      </c>
      <c r="H186" s="37" t="s">
        <v>48</v>
      </c>
      <c r="I186" s="37" t="s">
        <v>49</v>
      </c>
      <c r="J186" s="37"/>
      <c r="K186" s="37"/>
      <c r="L186" s="37"/>
      <c r="M186" s="37"/>
      <c r="N186" s="48"/>
    </row>
    <row r="187" spans="1:14">
      <c r="A187" s="37" t="str">
        <f t="shared" si="3"/>
        <v>47</v>
      </c>
      <c r="B187" s="37" t="s">
        <v>125</v>
      </c>
      <c r="C187" s="40">
        <v>47</v>
      </c>
      <c r="D187" s="37" t="s">
        <v>68</v>
      </c>
      <c r="E187" s="37"/>
      <c r="F187" s="37" t="s">
        <v>125</v>
      </c>
      <c r="G187" s="37" t="s">
        <v>47</v>
      </c>
      <c r="H187" s="37" t="s">
        <v>61</v>
      </c>
      <c r="I187" s="37" t="s">
        <v>62</v>
      </c>
      <c r="J187" s="37"/>
      <c r="K187" s="37"/>
      <c r="L187" s="37"/>
      <c r="M187" s="37"/>
      <c r="N187" s="48"/>
    </row>
    <row r="188" spans="1:14">
      <c r="A188" s="37" t="str">
        <f t="shared" si="3"/>
        <v>48</v>
      </c>
      <c r="B188" s="37" t="s">
        <v>126</v>
      </c>
      <c r="C188" s="40">
        <v>48</v>
      </c>
      <c r="D188" s="37" t="s">
        <v>68</v>
      </c>
      <c r="E188" s="37"/>
      <c r="F188" s="37" t="s">
        <v>126</v>
      </c>
      <c r="G188" s="37" t="s">
        <v>47</v>
      </c>
      <c r="H188" s="37" t="s">
        <v>61</v>
      </c>
      <c r="I188" s="37" t="s">
        <v>62</v>
      </c>
      <c r="J188" s="37"/>
      <c r="K188" s="37"/>
      <c r="L188" s="37"/>
      <c r="M188" s="37"/>
      <c r="N188" s="48"/>
    </row>
    <row r="189" spans="1:14">
      <c r="A189" s="37" t="str">
        <f t="shared" si="3"/>
        <v>49</v>
      </c>
      <c r="B189" s="37" t="s">
        <v>127</v>
      </c>
      <c r="C189" s="40">
        <v>49</v>
      </c>
      <c r="D189" s="37" t="s">
        <v>68</v>
      </c>
      <c r="E189" s="37"/>
      <c r="F189" s="37" t="s">
        <v>127</v>
      </c>
      <c r="G189" s="37" t="s">
        <v>47</v>
      </c>
      <c r="H189" s="37" t="s">
        <v>61</v>
      </c>
      <c r="I189" s="37" t="s">
        <v>62</v>
      </c>
      <c r="J189" s="37"/>
      <c r="K189" s="37"/>
      <c r="L189" s="37"/>
      <c r="M189" s="37"/>
      <c r="N189" s="48"/>
    </row>
    <row r="190" spans="1:14">
      <c r="A190" s="37" t="str">
        <f t="shared" si="3"/>
        <v>50</v>
      </c>
      <c r="B190" s="37" t="s">
        <v>128</v>
      </c>
      <c r="C190" s="40">
        <v>50</v>
      </c>
      <c r="D190" s="37" t="s">
        <v>68</v>
      </c>
      <c r="E190" s="37"/>
      <c r="F190" s="37" t="s">
        <v>128</v>
      </c>
      <c r="G190" s="37" t="s">
        <v>47</v>
      </c>
      <c r="H190" s="37" t="s">
        <v>48</v>
      </c>
      <c r="I190" s="37" t="s">
        <v>49</v>
      </c>
      <c r="J190" s="37"/>
      <c r="K190" s="37"/>
      <c r="L190" s="37"/>
      <c r="M190" s="37"/>
      <c r="N190" s="48"/>
    </row>
    <row r="191" spans="1:14">
      <c r="A191" s="37" t="str">
        <f t="shared" si="3"/>
        <v>51</v>
      </c>
      <c r="B191" s="37" t="s">
        <v>129</v>
      </c>
      <c r="C191" s="40">
        <v>51</v>
      </c>
      <c r="D191" s="37" t="s">
        <v>68</v>
      </c>
      <c r="E191" s="37"/>
      <c r="F191" s="37" t="s">
        <v>129</v>
      </c>
      <c r="G191" s="37" t="s">
        <v>47</v>
      </c>
      <c r="H191" s="37" t="s">
        <v>48</v>
      </c>
      <c r="I191" s="37" t="s">
        <v>49</v>
      </c>
      <c r="J191" s="37"/>
      <c r="K191" s="37"/>
      <c r="L191" s="37"/>
      <c r="M191" s="37"/>
      <c r="N191" s="48"/>
    </row>
    <row r="192" spans="1:14">
      <c r="A192" s="37" t="str">
        <f t="shared" si="3"/>
        <v>52</v>
      </c>
      <c r="B192" s="37" t="s">
        <v>130</v>
      </c>
      <c r="C192" s="40">
        <v>52</v>
      </c>
      <c r="D192" s="37" t="s">
        <v>58</v>
      </c>
      <c r="E192" s="37"/>
      <c r="F192" s="37" t="s">
        <v>130</v>
      </c>
      <c r="G192" s="37" t="s">
        <v>60</v>
      </c>
      <c r="H192" s="37" t="s">
        <v>48</v>
      </c>
      <c r="I192" s="37" t="s">
        <v>49</v>
      </c>
      <c r="J192" s="37"/>
      <c r="K192" s="37"/>
      <c r="L192" s="37"/>
      <c r="M192" s="37"/>
      <c r="N192" s="48"/>
    </row>
    <row r="193" spans="1:14">
      <c r="A193" s="37" t="str">
        <f t="shared" si="3"/>
        <v>53</v>
      </c>
      <c r="B193" s="37" t="s">
        <v>131</v>
      </c>
      <c r="C193" s="40">
        <v>53</v>
      </c>
      <c r="D193" s="37" t="s">
        <v>58</v>
      </c>
      <c r="E193" s="37"/>
      <c r="F193" s="37" t="s">
        <v>131</v>
      </c>
      <c r="G193" s="37" t="s">
        <v>60</v>
      </c>
      <c r="H193" s="37" t="s">
        <v>48</v>
      </c>
      <c r="I193" s="37" t="s">
        <v>49</v>
      </c>
      <c r="J193" s="37"/>
      <c r="K193" s="37"/>
      <c r="L193" s="37"/>
      <c r="M193" s="37"/>
      <c r="N193" s="48"/>
    </row>
    <row r="194" spans="1:14">
      <c r="A194" s="37" t="str">
        <f t="shared" si="3"/>
        <v>54</v>
      </c>
      <c r="B194" s="37" t="s">
        <v>132</v>
      </c>
      <c r="C194" s="40">
        <v>54</v>
      </c>
      <c r="D194" s="37" t="s">
        <v>58</v>
      </c>
      <c r="E194" s="37"/>
      <c r="F194" s="37" t="s">
        <v>132</v>
      </c>
      <c r="G194" s="37" t="s">
        <v>60</v>
      </c>
      <c r="H194" s="37" t="s">
        <v>48</v>
      </c>
      <c r="I194" s="37" t="s">
        <v>49</v>
      </c>
      <c r="J194" s="37"/>
      <c r="K194" s="37"/>
      <c r="L194" s="37"/>
      <c r="M194" s="37"/>
      <c r="N194" s="48"/>
    </row>
    <row r="195" spans="1:14">
      <c r="A195" s="37" t="str">
        <f t="shared" si="3"/>
        <v>55</v>
      </c>
      <c r="B195" s="37" t="s">
        <v>133</v>
      </c>
      <c r="C195" s="40">
        <v>55</v>
      </c>
      <c r="D195" s="37" t="s">
        <v>68</v>
      </c>
      <c r="E195" s="37"/>
      <c r="F195" s="37" t="s">
        <v>133</v>
      </c>
      <c r="G195" s="37" t="s">
        <v>47</v>
      </c>
      <c r="H195" s="37" t="s">
        <v>48</v>
      </c>
      <c r="I195" s="37" t="s">
        <v>49</v>
      </c>
      <c r="J195" s="37"/>
      <c r="K195" s="37"/>
      <c r="L195" s="37"/>
      <c r="M195" s="37"/>
      <c r="N195" s="48"/>
    </row>
    <row r="196" spans="1:14">
      <c r="A196" s="37" t="str">
        <f t="shared" si="3"/>
        <v>56</v>
      </c>
      <c r="B196" s="37" t="s">
        <v>134</v>
      </c>
      <c r="C196" s="40">
        <v>56</v>
      </c>
      <c r="D196" s="37" t="s">
        <v>68</v>
      </c>
      <c r="E196" s="37"/>
      <c r="F196" s="37" t="s">
        <v>134</v>
      </c>
      <c r="G196" s="37" t="s">
        <v>47</v>
      </c>
      <c r="H196" s="37" t="s">
        <v>48</v>
      </c>
      <c r="I196" s="37" t="s">
        <v>49</v>
      </c>
      <c r="J196" s="37"/>
      <c r="K196" s="37"/>
      <c r="L196" s="37"/>
      <c r="M196" s="37"/>
      <c r="N196" s="48"/>
    </row>
    <row r="197" spans="1:14">
      <c r="A197" s="37" t="str">
        <f t="shared" si="3"/>
        <v>57</v>
      </c>
      <c r="B197" s="37" t="s">
        <v>135</v>
      </c>
      <c r="C197" s="40">
        <v>57</v>
      </c>
      <c r="D197" s="37" t="s">
        <v>68</v>
      </c>
      <c r="E197" s="37"/>
      <c r="F197" s="37" t="s">
        <v>135</v>
      </c>
      <c r="G197" s="37" t="s">
        <v>47</v>
      </c>
      <c r="H197" s="37" t="s">
        <v>61</v>
      </c>
      <c r="I197" s="37" t="s">
        <v>62</v>
      </c>
      <c r="J197" s="37"/>
      <c r="K197" s="37"/>
      <c r="L197" s="37"/>
      <c r="M197" s="37"/>
      <c r="N197" s="48"/>
    </row>
    <row r="198" spans="1:14">
      <c r="A198" s="37" t="str">
        <f t="shared" si="3"/>
        <v>58</v>
      </c>
      <c r="B198" s="37" t="s">
        <v>136</v>
      </c>
      <c r="C198" s="40">
        <v>58</v>
      </c>
      <c r="D198" s="37" t="s">
        <v>68</v>
      </c>
      <c r="E198" s="37"/>
      <c r="F198" s="37" t="s">
        <v>136</v>
      </c>
      <c r="G198" s="37" t="s">
        <v>47</v>
      </c>
      <c r="H198" s="37" t="s">
        <v>61</v>
      </c>
      <c r="I198" s="37" t="s">
        <v>62</v>
      </c>
      <c r="J198" s="37"/>
      <c r="K198" s="37"/>
      <c r="L198" s="37"/>
      <c r="M198" s="37"/>
      <c r="N198" s="48"/>
    </row>
    <row r="199" spans="1:14">
      <c r="A199" s="37" t="str">
        <f t="shared" si="3"/>
        <v>59</v>
      </c>
      <c r="B199" s="37" t="s">
        <v>137</v>
      </c>
      <c r="C199" s="40">
        <v>59</v>
      </c>
      <c r="D199" s="37" t="s">
        <v>68</v>
      </c>
      <c r="E199" s="37"/>
      <c r="F199" s="37" t="s">
        <v>137</v>
      </c>
      <c r="G199" s="37" t="s">
        <v>47</v>
      </c>
      <c r="H199" s="37" t="s">
        <v>61</v>
      </c>
      <c r="I199" s="37" t="s">
        <v>62</v>
      </c>
      <c r="J199" s="37"/>
      <c r="K199" s="37"/>
      <c r="L199" s="37"/>
      <c r="M199" s="37"/>
      <c r="N199" s="48"/>
    </row>
    <row r="200" spans="1:14">
      <c r="A200" s="37" t="str">
        <f t="shared" si="3"/>
        <v>60</v>
      </c>
      <c r="B200" s="37" t="s">
        <v>138</v>
      </c>
      <c r="C200" s="40">
        <v>60</v>
      </c>
      <c r="D200" s="37" t="s">
        <v>68</v>
      </c>
      <c r="E200" s="37"/>
      <c r="F200" s="37" t="s">
        <v>138</v>
      </c>
      <c r="G200" s="37" t="s">
        <v>47</v>
      </c>
      <c r="H200" s="37" t="s">
        <v>48</v>
      </c>
      <c r="I200" s="37" t="s">
        <v>49</v>
      </c>
      <c r="J200" s="37"/>
      <c r="K200" s="37"/>
      <c r="L200" s="37"/>
      <c r="M200" s="37"/>
      <c r="N200" s="48"/>
    </row>
    <row r="201" spans="1:14">
      <c r="A201" s="37" t="str">
        <f t="shared" si="3"/>
        <v>61</v>
      </c>
      <c r="B201" s="37" t="s">
        <v>139</v>
      </c>
      <c r="C201" s="40">
        <v>61</v>
      </c>
      <c r="D201" s="37" t="s">
        <v>68</v>
      </c>
      <c r="E201" s="37"/>
      <c r="F201" s="37" t="s">
        <v>139</v>
      </c>
      <c r="G201" s="37" t="s">
        <v>47</v>
      </c>
      <c r="H201" s="37" t="s">
        <v>48</v>
      </c>
      <c r="I201" s="37" t="s">
        <v>49</v>
      </c>
      <c r="J201" s="37"/>
      <c r="K201" s="37"/>
      <c r="L201" s="37"/>
      <c r="M201" s="37"/>
      <c r="N201" s="48"/>
    </row>
    <row r="202" spans="1:14">
      <c r="A202" s="37" t="str">
        <f t="shared" si="3"/>
        <v>62</v>
      </c>
      <c r="B202" s="37" t="s">
        <v>140</v>
      </c>
      <c r="C202" s="40">
        <v>62</v>
      </c>
      <c r="D202" s="37" t="s">
        <v>58</v>
      </c>
      <c r="E202" s="37"/>
      <c r="F202" s="37" t="s">
        <v>140</v>
      </c>
      <c r="G202" s="37" t="s">
        <v>60</v>
      </c>
      <c r="H202" s="37" t="s">
        <v>48</v>
      </c>
      <c r="I202" s="37" t="s">
        <v>49</v>
      </c>
      <c r="J202" s="37"/>
      <c r="K202" s="37"/>
      <c r="L202" s="37"/>
      <c r="M202" s="37"/>
      <c r="N202" s="48"/>
    </row>
    <row r="203" spans="1:14">
      <c r="A203" s="37" t="str">
        <f t="shared" si="3"/>
        <v>63</v>
      </c>
      <c r="B203" s="37" t="s">
        <v>141</v>
      </c>
      <c r="C203" s="40">
        <v>63</v>
      </c>
      <c r="D203" s="37" t="s">
        <v>58</v>
      </c>
      <c r="E203" s="37"/>
      <c r="F203" s="37" t="s">
        <v>141</v>
      </c>
      <c r="G203" s="37" t="s">
        <v>60</v>
      </c>
      <c r="H203" s="37" t="s">
        <v>48</v>
      </c>
      <c r="I203" s="37" t="s">
        <v>49</v>
      </c>
      <c r="J203" s="37"/>
      <c r="K203" s="37"/>
      <c r="L203" s="37"/>
      <c r="M203" s="37"/>
      <c r="N203" s="48"/>
    </row>
    <row r="204" spans="1:14">
      <c r="A204" s="37" t="str">
        <f t="shared" ref="A204:A239" si="4">LEFT(C204,2)</f>
        <v>64</v>
      </c>
      <c r="B204" s="37" t="s">
        <v>142</v>
      </c>
      <c r="C204" s="40">
        <v>64</v>
      </c>
      <c r="D204" s="37" t="s">
        <v>58</v>
      </c>
      <c r="E204" s="37"/>
      <c r="F204" s="37" t="s">
        <v>142</v>
      </c>
      <c r="G204" s="37" t="s">
        <v>60</v>
      </c>
      <c r="H204" s="37" t="s">
        <v>48</v>
      </c>
      <c r="I204" s="37" t="s">
        <v>49</v>
      </c>
      <c r="J204" s="37"/>
      <c r="K204" s="37"/>
      <c r="L204" s="37"/>
      <c r="M204" s="37"/>
      <c r="N204" s="48"/>
    </row>
    <row r="205" spans="1:14">
      <c r="A205" s="37" t="str">
        <f t="shared" si="4"/>
        <v>65</v>
      </c>
      <c r="B205" s="37" t="s">
        <v>143</v>
      </c>
      <c r="C205" s="40">
        <v>65</v>
      </c>
      <c r="D205" s="37" t="s">
        <v>68</v>
      </c>
      <c r="E205" s="37"/>
      <c r="F205" s="37" t="s">
        <v>143</v>
      </c>
      <c r="G205" s="37" t="s">
        <v>47</v>
      </c>
      <c r="H205" s="37" t="s">
        <v>48</v>
      </c>
      <c r="I205" s="37" t="s">
        <v>49</v>
      </c>
      <c r="J205" s="37"/>
      <c r="K205" s="37"/>
      <c r="L205" s="37"/>
      <c r="M205" s="37"/>
      <c r="N205" s="48"/>
    </row>
    <row r="206" spans="1:14">
      <c r="A206" s="37" t="str">
        <f t="shared" si="4"/>
        <v>66</v>
      </c>
      <c r="B206" s="37" t="s">
        <v>144</v>
      </c>
      <c r="C206" s="40">
        <v>66</v>
      </c>
      <c r="D206" s="37" t="s">
        <v>68</v>
      </c>
      <c r="E206" s="37"/>
      <c r="F206" s="37" t="s">
        <v>144</v>
      </c>
      <c r="G206" s="37" t="s">
        <v>47</v>
      </c>
      <c r="H206" s="37" t="s">
        <v>48</v>
      </c>
      <c r="I206" s="37" t="s">
        <v>49</v>
      </c>
      <c r="J206" s="37"/>
      <c r="K206" s="37"/>
      <c r="L206" s="37"/>
      <c r="M206" s="37"/>
      <c r="N206" s="48"/>
    </row>
    <row r="207" spans="1:14">
      <c r="A207" s="37" t="str">
        <f t="shared" si="4"/>
        <v>67</v>
      </c>
      <c r="B207" s="37" t="s">
        <v>145</v>
      </c>
      <c r="C207" s="40">
        <v>67</v>
      </c>
      <c r="D207" s="37" t="s">
        <v>68</v>
      </c>
      <c r="E207" s="37"/>
      <c r="F207" s="37" t="s">
        <v>145</v>
      </c>
      <c r="G207" s="37" t="s">
        <v>47</v>
      </c>
      <c r="H207" s="37" t="s">
        <v>61</v>
      </c>
      <c r="I207" s="37" t="s">
        <v>62</v>
      </c>
      <c r="J207" s="37"/>
      <c r="K207" s="37"/>
      <c r="L207" s="37"/>
      <c r="M207" s="37"/>
      <c r="N207" s="48"/>
    </row>
    <row r="208" spans="1:14">
      <c r="A208" s="37" t="str">
        <f t="shared" si="4"/>
        <v>68</v>
      </c>
      <c r="B208" s="37" t="s">
        <v>146</v>
      </c>
      <c r="C208" s="40">
        <v>68</v>
      </c>
      <c r="D208" s="37" t="s">
        <v>68</v>
      </c>
      <c r="E208" s="37"/>
      <c r="F208" s="37" t="s">
        <v>146</v>
      </c>
      <c r="G208" s="37" t="s">
        <v>47</v>
      </c>
      <c r="H208" s="37" t="s">
        <v>61</v>
      </c>
      <c r="I208" s="37" t="s">
        <v>62</v>
      </c>
      <c r="J208" s="37"/>
      <c r="K208" s="37"/>
      <c r="L208" s="37"/>
      <c r="M208" s="37"/>
      <c r="N208" s="48"/>
    </row>
    <row r="209" spans="1:14">
      <c r="A209" s="37" t="str">
        <f t="shared" si="4"/>
        <v>69</v>
      </c>
      <c r="B209" s="37" t="s">
        <v>147</v>
      </c>
      <c r="C209" s="40">
        <v>69</v>
      </c>
      <c r="D209" s="37" t="s">
        <v>68</v>
      </c>
      <c r="E209" s="37"/>
      <c r="F209" s="37" t="s">
        <v>147</v>
      </c>
      <c r="G209" s="37" t="s">
        <v>47</v>
      </c>
      <c r="H209" s="37" t="s">
        <v>61</v>
      </c>
      <c r="I209" s="37" t="s">
        <v>62</v>
      </c>
      <c r="J209" s="37"/>
      <c r="K209" s="37"/>
      <c r="L209" s="37"/>
      <c r="M209" s="37"/>
      <c r="N209" s="48"/>
    </row>
    <row r="210" spans="1:14">
      <c r="A210" s="37" t="str">
        <f t="shared" si="4"/>
        <v>70</v>
      </c>
      <c r="B210" s="37" t="s">
        <v>148</v>
      </c>
      <c r="C210" s="40">
        <v>70</v>
      </c>
      <c r="D210" s="37" t="s">
        <v>68</v>
      </c>
      <c r="E210" s="37"/>
      <c r="F210" s="37" t="s">
        <v>148</v>
      </c>
      <c r="G210" s="37" t="s">
        <v>47</v>
      </c>
      <c r="H210" s="37" t="s">
        <v>48</v>
      </c>
      <c r="I210" s="37" t="s">
        <v>49</v>
      </c>
      <c r="J210" s="37"/>
      <c r="K210" s="37"/>
      <c r="L210" s="37"/>
      <c r="M210" s="37"/>
      <c r="N210" s="48"/>
    </row>
    <row r="211" spans="1:14">
      <c r="A211" s="37" t="str">
        <f t="shared" si="4"/>
        <v>71</v>
      </c>
      <c r="B211" s="37" t="s">
        <v>149</v>
      </c>
      <c r="C211" s="40">
        <v>71</v>
      </c>
      <c r="D211" s="37" t="s">
        <v>68</v>
      </c>
      <c r="E211" s="37"/>
      <c r="F211" s="37" t="s">
        <v>149</v>
      </c>
      <c r="G211" s="37" t="s">
        <v>47</v>
      </c>
      <c r="H211" s="37" t="s">
        <v>48</v>
      </c>
      <c r="I211" s="37" t="s">
        <v>49</v>
      </c>
      <c r="J211" s="37"/>
      <c r="K211" s="37"/>
      <c r="L211" s="37"/>
      <c r="M211" s="37"/>
      <c r="N211" s="48"/>
    </row>
    <row r="212" spans="1:14">
      <c r="A212" s="37" t="str">
        <f t="shared" si="4"/>
        <v>72</v>
      </c>
      <c r="B212" s="37" t="s">
        <v>150</v>
      </c>
      <c r="C212" s="40">
        <v>72</v>
      </c>
      <c r="D212" s="37" t="s">
        <v>58</v>
      </c>
      <c r="E212" s="37"/>
      <c r="F212" s="37" t="s">
        <v>150</v>
      </c>
      <c r="G212" s="37" t="s">
        <v>60</v>
      </c>
      <c r="H212" s="37" t="s">
        <v>48</v>
      </c>
      <c r="I212" s="37" t="s">
        <v>49</v>
      </c>
      <c r="J212" s="37"/>
      <c r="K212" s="37"/>
      <c r="L212" s="37"/>
      <c r="M212" s="37"/>
      <c r="N212" s="48"/>
    </row>
    <row r="213" spans="1:14">
      <c r="A213" s="37" t="str">
        <f t="shared" si="4"/>
        <v>73</v>
      </c>
      <c r="B213" s="37" t="s">
        <v>151</v>
      </c>
      <c r="C213" s="40">
        <v>73</v>
      </c>
      <c r="D213" s="37" t="s">
        <v>58</v>
      </c>
      <c r="E213" s="37"/>
      <c r="F213" s="37" t="s">
        <v>151</v>
      </c>
      <c r="G213" s="37" t="s">
        <v>60</v>
      </c>
      <c r="H213" s="37" t="s">
        <v>48</v>
      </c>
      <c r="I213" s="37" t="s">
        <v>49</v>
      </c>
      <c r="J213" s="37"/>
      <c r="K213" s="37"/>
      <c r="L213" s="37"/>
      <c r="M213" s="37"/>
      <c r="N213" s="48"/>
    </row>
    <row r="214" spans="1:14">
      <c r="A214" s="37" t="str">
        <f t="shared" si="4"/>
        <v>74</v>
      </c>
      <c r="B214" s="37" t="s">
        <v>152</v>
      </c>
      <c r="C214" s="40">
        <v>74</v>
      </c>
      <c r="D214" s="37" t="s">
        <v>58</v>
      </c>
      <c r="E214" s="37"/>
      <c r="F214" s="37" t="s">
        <v>152</v>
      </c>
      <c r="G214" s="37" t="s">
        <v>60</v>
      </c>
      <c r="H214" s="37" t="s">
        <v>48</v>
      </c>
      <c r="I214" s="37" t="s">
        <v>49</v>
      </c>
      <c r="J214" s="37"/>
      <c r="K214" s="37"/>
      <c r="L214" s="37"/>
      <c r="M214" s="37"/>
      <c r="N214" s="48"/>
    </row>
    <row r="215" spans="1:14">
      <c r="A215" s="37" t="str">
        <f t="shared" si="4"/>
        <v>75</v>
      </c>
      <c r="B215" s="37" t="s">
        <v>153</v>
      </c>
      <c r="C215" s="40">
        <v>75</v>
      </c>
      <c r="D215" s="37" t="s">
        <v>68</v>
      </c>
      <c r="E215" s="37"/>
      <c r="F215" s="37" t="s">
        <v>153</v>
      </c>
      <c r="G215" s="37" t="s">
        <v>47</v>
      </c>
      <c r="H215" s="37" t="s">
        <v>48</v>
      </c>
      <c r="I215" s="37" t="s">
        <v>49</v>
      </c>
      <c r="J215" s="37"/>
      <c r="K215" s="37"/>
      <c r="L215" s="37"/>
      <c r="M215" s="37"/>
      <c r="N215" s="48"/>
    </row>
    <row r="216" spans="1:14">
      <c r="A216" s="37" t="str">
        <f t="shared" si="4"/>
        <v>76</v>
      </c>
      <c r="B216" s="37" t="s">
        <v>154</v>
      </c>
      <c r="C216" s="40">
        <v>76</v>
      </c>
      <c r="D216" s="37" t="s">
        <v>68</v>
      </c>
      <c r="E216" s="37"/>
      <c r="F216" s="37" t="s">
        <v>154</v>
      </c>
      <c r="G216" s="37" t="s">
        <v>47</v>
      </c>
      <c r="H216" s="37" t="s">
        <v>48</v>
      </c>
      <c r="I216" s="37" t="s">
        <v>49</v>
      </c>
      <c r="J216" s="37"/>
      <c r="K216" s="37"/>
      <c r="L216" s="37"/>
      <c r="M216" s="37"/>
      <c r="N216" s="48"/>
    </row>
    <row r="217" spans="1:14">
      <c r="A217" s="37" t="str">
        <f t="shared" si="4"/>
        <v>77</v>
      </c>
      <c r="B217" s="37" t="s">
        <v>155</v>
      </c>
      <c r="C217" s="40">
        <v>77</v>
      </c>
      <c r="D217" s="37" t="s">
        <v>68</v>
      </c>
      <c r="E217" s="37"/>
      <c r="F217" s="37" t="s">
        <v>155</v>
      </c>
      <c r="G217" s="37" t="s">
        <v>47</v>
      </c>
      <c r="H217" s="37" t="s">
        <v>61</v>
      </c>
      <c r="I217" s="37" t="s">
        <v>62</v>
      </c>
      <c r="J217" s="37"/>
      <c r="K217" s="37"/>
      <c r="L217" s="37"/>
      <c r="M217" s="37"/>
      <c r="N217" s="48"/>
    </row>
    <row r="218" spans="1:14">
      <c r="A218" s="37" t="str">
        <f t="shared" si="4"/>
        <v>78</v>
      </c>
      <c r="B218" s="37" t="s">
        <v>156</v>
      </c>
      <c r="C218" s="40">
        <v>78</v>
      </c>
      <c r="D218" s="37" t="s">
        <v>68</v>
      </c>
      <c r="E218" s="37"/>
      <c r="F218" s="37" t="s">
        <v>156</v>
      </c>
      <c r="G218" s="37" t="s">
        <v>47</v>
      </c>
      <c r="H218" s="37" t="s">
        <v>61</v>
      </c>
      <c r="I218" s="37" t="s">
        <v>62</v>
      </c>
      <c r="J218" s="37"/>
      <c r="K218" s="37"/>
      <c r="L218" s="37"/>
      <c r="M218" s="37"/>
      <c r="N218" s="48"/>
    </row>
    <row r="219" spans="1:14">
      <c r="A219" s="37" t="str">
        <f t="shared" si="4"/>
        <v>79</v>
      </c>
      <c r="B219" s="37" t="s">
        <v>157</v>
      </c>
      <c r="C219" s="40">
        <v>79</v>
      </c>
      <c r="D219" s="37" t="s">
        <v>68</v>
      </c>
      <c r="E219" s="37"/>
      <c r="F219" s="37" t="s">
        <v>157</v>
      </c>
      <c r="G219" s="37" t="s">
        <v>47</v>
      </c>
      <c r="H219" s="37" t="s">
        <v>61</v>
      </c>
      <c r="I219" s="37" t="s">
        <v>62</v>
      </c>
      <c r="J219" s="37"/>
      <c r="K219" s="37"/>
      <c r="L219" s="37"/>
      <c r="M219" s="37"/>
      <c r="N219" s="48"/>
    </row>
    <row r="220" spans="1:14">
      <c r="A220" s="37" t="str">
        <f t="shared" si="4"/>
        <v>80</v>
      </c>
      <c r="B220" s="37" t="s">
        <v>158</v>
      </c>
      <c r="C220" s="40">
        <v>80</v>
      </c>
      <c r="D220" s="37" t="s">
        <v>68</v>
      </c>
      <c r="E220" s="37"/>
      <c r="F220" s="37" t="s">
        <v>158</v>
      </c>
      <c r="G220" s="37" t="s">
        <v>47</v>
      </c>
      <c r="H220" s="37" t="s">
        <v>48</v>
      </c>
      <c r="I220" s="37" t="s">
        <v>49</v>
      </c>
      <c r="J220" s="37"/>
      <c r="K220" s="37"/>
      <c r="L220" s="37"/>
      <c r="M220" s="37"/>
      <c r="N220" s="48"/>
    </row>
    <row r="221" spans="1:14">
      <c r="A221" s="37" t="str">
        <f t="shared" si="4"/>
        <v>81</v>
      </c>
      <c r="B221" s="37" t="s">
        <v>159</v>
      </c>
      <c r="C221" s="40">
        <v>81</v>
      </c>
      <c r="D221" s="37" t="s">
        <v>68</v>
      </c>
      <c r="E221" s="37"/>
      <c r="F221" s="37" t="s">
        <v>159</v>
      </c>
      <c r="G221" s="37" t="s">
        <v>47</v>
      </c>
      <c r="H221" s="37" t="s">
        <v>48</v>
      </c>
      <c r="I221" s="37" t="s">
        <v>49</v>
      </c>
      <c r="J221" s="37"/>
      <c r="K221" s="37"/>
      <c r="L221" s="37"/>
      <c r="M221" s="37"/>
      <c r="N221" s="48"/>
    </row>
    <row r="222" spans="1:14">
      <c r="A222" s="37" t="str">
        <f t="shared" si="4"/>
        <v>82</v>
      </c>
      <c r="B222" s="37" t="s">
        <v>160</v>
      </c>
      <c r="C222" s="40">
        <v>82</v>
      </c>
      <c r="D222" s="37" t="s">
        <v>58</v>
      </c>
      <c r="E222" s="37"/>
      <c r="F222" s="37" t="s">
        <v>160</v>
      </c>
      <c r="G222" s="37" t="s">
        <v>60</v>
      </c>
      <c r="H222" s="37" t="s">
        <v>48</v>
      </c>
      <c r="I222" s="37" t="s">
        <v>49</v>
      </c>
      <c r="J222" s="37"/>
      <c r="K222" s="37"/>
      <c r="L222" s="37"/>
      <c r="M222" s="37"/>
      <c r="N222" s="48"/>
    </row>
    <row r="223" spans="1:14">
      <c r="A223" s="37" t="str">
        <f t="shared" si="4"/>
        <v>83</v>
      </c>
      <c r="B223" s="37" t="s">
        <v>161</v>
      </c>
      <c r="C223" s="40">
        <v>83</v>
      </c>
      <c r="D223" s="37" t="s">
        <v>58</v>
      </c>
      <c r="E223" s="37"/>
      <c r="F223" s="37" t="s">
        <v>161</v>
      </c>
      <c r="G223" s="37" t="s">
        <v>60</v>
      </c>
      <c r="H223" s="37" t="s">
        <v>48</v>
      </c>
      <c r="I223" s="37" t="s">
        <v>49</v>
      </c>
      <c r="J223" s="37"/>
      <c r="K223" s="37"/>
      <c r="L223" s="37"/>
      <c r="M223" s="37"/>
      <c r="N223" s="48"/>
    </row>
    <row r="224" spans="1:14">
      <c r="A224" s="37" t="str">
        <f t="shared" si="4"/>
        <v>84</v>
      </c>
      <c r="B224" s="37" t="s">
        <v>162</v>
      </c>
      <c r="C224" s="40">
        <v>84</v>
      </c>
      <c r="D224" s="37" t="s">
        <v>58</v>
      </c>
      <c r="E224" s="37"/>
      <c r="F224" s="37" t="s">
        <v>162</v>
      </c>
      <c r="G224" s="37" t="s">
        <v>60</v>
      </c>
      <c r="H224" s="37" t="s">
        <v>48</v>
      </c>
      <c r="I224" s="37" t="s">
        <v>49</v>
      </c>
      <c r="J224" s="37"/>
      <c r="K224" s="37"/>
      <c r="L224" s="37"/>
      <c r="M224" s="37"/>
      <c r="N224" s="48"/>
    </row>
    <row r="225" spans="1:14">
      <c r="A225" s="37" t="str">
        <f t="shared" si="4"/>
        <v>85</v>
      </c>
      <c r="B225" s="37" t="s">
        <v>163</v>
      </c>
      <c r="C225" s="40">
        <v>85</v>
      </c>
      <c r="D225" s="37" t="s">
        <v>68</v>
      </c>
      <c r="E225" s="37"/>
      <c r="F225" s="37" t="s">
        <v>163</v>
      </c>
      <c r="G225" s="37" t="s">
        <v>47</v>
      </c>
      <c r="H225" s="37" t="s">
        <v>48</v>
      </c>
      <c r="I225" s="37" t="s">
        <v>49</v>
      </c>
      <c r="J225" s="37"/>
      <c r="K225" s="37"/>
      <c r="L225" s="37"/>
      <c r="M225" s="37"/>
      <c r="N225" s="48"/>
    </row>
    <row r="226" spans="1:14">
      <c r="A226" s="37" t="str">
        <f t="shared" si="4"/>
        <v>86</v>
      </c>
      <c r="B226" s="37" t="s">
        <v>164</v>
      </c>
      <c r="C226" s="40">
        <v>86</v>
      </c>
      <c r="D226" s="37" t="s">
        <v>68</v>
      </c>
      <c r="E226" s="37"/>
      <c r="F226" s="37" t="s">
        <v>164</v>
      </c>
      <c r="G226" s="37" t="s">
        <v>47</v>
      </c>
      <c r="H226" s="37" t="s">
        <v>48</v>
      </c>
      <c r="I226" s="37" t="s">
        <v>49</v>
      </c>
      <c r="J226" s="37"/>
      <c r="K226" s="37"/>
      <c r="L226" s="37"/>
      <c r="M226" s="37"/>
      <c r="N226" s="48"/>
    </row>
    <row r="227" spans="1:14">
      <c r="A227" s="37" t="str">
        <f t="shared" si="4"/>
        <v>87</v>
      </c>
      <c r="B227" s="37" t="s">
        <v>165</v>
      </c>
      <c r="C227" s="40">
        <v>87</v>
      </c>
      <c r="D227" s="37" t="s">
        <v>68</v>
      </c>
      <c r="E227" s="37"/>
      <c r="F227" s="37" t="s">
        <v>165</v>
      </c>
      <c r="G227" s="37" t="s">
        <v>47</v>
      </c>
      <c r="H227" s="37" t="s">
        <v>61</v>
      </c>
      <c r="I227" s="37" t="s">
        <v>62</v>
      </c>
      <c r="J227" s="37"/>
      <c r="K227" s="37"/>
      <c r="L227" s="37"/>
      <c r="M227" s="37"/>
      <c r="N227" s="48"/>
    </row>
    <row r="228" spans="1:14">
      <c r="A228" s="37" t="str">
        <f t="shared" si="4"/>
        <v>88</v>
      </c>
      <c r="B228" s="37" t="s">
        <v>166</v>
      </c>
      <c r="C228" s="40">
        <v>88</v>
      </c>
      <c r="D228" s="37" t="s">
        <v>68</v>
      </c>
      <c r="E228" s="37"/>
      <c r="F228" s="37" t="s">
        <v>166</v>
      </c>
      <c r="G228" s="37" t="s">
        <v>47</v>
      </c>
      <c r="H228" s="37" t="s">
        <v>61</v>
      </c>
      <c r="I228" s="37" t="s">
        <v>62</v>
      </c>
      <c r="J228" s="37"/>
      <c r="K228" s="37"/>
      <c r="L228" s="37"/>
      <c r="M228" s="37"/>
      <c r="N228" s="48"/>
    </row>
    <row r="229" spans="1:14">
      <c r="A229" s="37" t="str">
        <f t="shared" si="4"/>
        <v>89</v>
      </c>
      <c r="B229" s="37" t="s">
        <v>167</v>
      </c>
      <c r="C229" s="40">
        <v>89</v>
      </c>
      <c r="D229" s="37" t="s">
        <v>68</v>
      </c>
      <c r="E229" s="37"/>
      <c r="F229" s="37" t="s">
        <v>167</v>
      </c>
      <c r="G229" s="37" t="s">
        <v>47</v>
      </c>
      <c r="H229" s="37" t="s">
        <v>61</v>
      </c>
      <c r="I229" s="37" t="s">
        <v>62</v>
      </c>
      <c r="J229" s="37"/>
      <c r="K229" s="37"/>
      <c r="L229" s="37"/>
      <c r="M229" s="37"/>
      <c r="N229" s="48"/>
    </row>
    <row r="230" spans="1:14">
      <c r="A230" s="37" t="str">
        <f t="shared" si="4"/>
        <v>90</v>
      </c>
      <c r="B230" s="37" t="s">
        <v>168</v>
      </c>
      <c r="C230" s="40">
        <v>90</v>
      </c>
      <c r="D230" s="37" t="s">
        <v>68</v>
      </c>
      <c r="E230" s="37"/>
      <c r="F230" s="37" t="s">
        <v>168</v>
      </c>
      <c r="G230" s="37" t="s">
        <v>47</v>
      </c>
      <c r="H230" s="37" t="s">
        <v>48</v>
      </c>
      <c r="I230" s="37" t="s">
        <v>49</v>
      </c>
      <c r="J230" s="37"/>
      <c r="K230" s="37"/>
      <c r="L230" s="37"/>
      <c r="M230" s="37"/>
      <c r="N230" s="48"/>
    </row>
    <row r="231" spans="1:14">
      <c r="A231" s="37" t="str">
        <f t="shared" si="4"/>
        <v>91</v>
      </c>
      <c r="B231" s="37" t="s">
        <v>169</v>
      </c>
      <c r="C231" s="40">
        <v>91</v>
      </c>
      <c r="D231" s="37" t="s">
        <v>68</v>
      </c>
      <c r="E231" s="37"/>
      <c r="F231" s="37" t="s">
        <v>169</v>
      </c>
      <c r="G231" s="37" t="s">
        <v>47</v>
      </c>
      <c r="H231" s="37" t="s">
        <v>48</v>
      </c>
      <c r="I231" s="37" t="s">
        <v>49</v>
      </c>
      <c r="J231" s="37"/>
      <c r="K231" s="37"/>
      <c r="L231" s="37"/>
      <c r="M231" s="37"/>
      <c r="N231" s="48"/>
    </row>
    <row r="232" spans="1:14">
      <c r="A232" s="37" t="str">
        <f t="shared" si="4"/>
        <v>92</v>
      </c>
      <c r="B232" s="37" t="s">
        <v>170</v>
      </c>
      <c r="C232" s="40">
        <v>92</v>
      </c>
      <c r="D232" s="37" t="s">
        <v>58</v>
      </c>
      <c r="E232" s="37"/>
      <c r="F232" s="37" t="s">
        <v>170</v>
      </c>
      <c r="G232" s="37" t="s">
        <v>60</v>
      </c>
      <c r="H232" s="37" t="s">
        <v>48</v>
      </c>
      <c r="I232" s="37" t="s">
        <v>49</v>
      </c>
      <c r="J232" s="37"/>
      <c r="K232" s="37"/>
      <c r="L232" s="37"/>
      <c r="M232" s="37"/>
      <c r="N232" s="48"/>
    </row>
    <row r="233" spans="1:14">
      <c r="A233" s="37" t="str">
        <f t="shared" si="4"/>
        <v>93</v>
      </c>
      <c r="B233" s="37" t="s">
        <v>171</v>
      </c>
      <c r="C233" s="40">
        <v>93</v>
      </c>
      <c r="D233" s="37" t="s">
        <v>58</v>
      </c>
      <c r="E233" s="37"/>
      <c r="F233" s="37" t="s">
        <v>171</v>
      </c>
      <c r="G233" s="37" t="s">
        <v>60</v>
      </c>
      <c r="H233" s="37" t="s">
        <v>48</v>
      </c>
      <c r="I233" s="37" t="s">
        <v>49</v>
      </c>
      <c r="J233" s="37"/>
      <c r="K233" s="37"/>
      <c r="L233" s="37"/>
      <c r="M233" s="37"/>
      <c r="N233" s="48"/>
    </row>
    <row r="234" spans="1:14">
      <c r="A234" s="37" t="str">
        <f t="shared" si="4"/>
        <v>94</v>
      </c>
      <c r="B234" s="37" t="s">
        <v>172</v>
      </c>
      <c r="C234" s="40">
        <v>94</v>
      </c>
      <c r="D234" s="37" t="s">
        <v>58</v>
      </c>
      <c r="E234" s="37"/>
      <c r="F234" s="37" t="s">
        <v>172</v>
      </c>
      <c r="G234" s="37" t="s">
        <v>60</v>
      </c>
      <c r="H234" s="37" t="s">
        <v>48</v>
      </c>
      <c r="I234" s="37" t="s">
        <v>49</v>
      </c>
      <c r="J234" s="37"/>
      <c r="K234" s="37"/>
      <c r="L234" s="37"/>
      <c r="M234" s="37"/>
      <c r="N234" s="48"/>
    </row>
    <row r="235" spans="1:14">
      <c r="A235" s="37" t="str">
        <f t="shared" si="4"/>
        <v>95</v>
      </c>
      <c r="B235" s="37" t="s">
        <v>173</v>
      </c>
      <c r="C235" s="40">
        <v>95</v>
      </c>
      <c r="D235" s="37" t="s">
        <v>68</v>
      </c>
      <c r="E235" s="37"/>
      <c r="F235" s="37" t="s">
        <v>173</v>
      </c>
      <c r="G235" s="37" t="s">
        <v>47</v>
      </c>
      <c r="H235" s="37" t="s">
        <v>48</v>
      </c>
      <c r="I235" s="37" t="s">
        <v>49</v>
      </c>
      <c r="J235" s="37"/>
      <c r="K235" s="37"/>
      <c r="L235" s="37"/>
      <c r="M235" s="37"/>
      <c r="N235" s="48"/>
    </row>
    <row r="236" spans="1:14">
      <c r="A236" s="37" t="str">
        <f t="shared" si="4"/>
        <v>96</v>
      </c>
      <c r="B236" s="37" t="s">
        <v>174</v>
      </c>
      <c r="C236" s="40">
        <v>96</v>
      </c>
      <c r="D236" s="37" t="s">
        <v>68</v>
      </c>
      <c r="E236" s="37"/>
      <c r="F236" s="37" t="s">
        <v>174</v>
      </c>
      <c r="G236" s="37" t="s">
        <v>47</v>
      </c>
      <c r="H236" s="37" t="s">
        <v>48</v>
      </c>
      <c r="I236" s="37" t="s">
        <v>49</v>
      </c>
      <c r="J236" s="37"/>
      <c r="K236" s="37"/>
      <c r="L236" s="37"/>
      <c r="M236" s="37"/>
      <c r="N236" s="48"/>
    </row>
    <row r="237" spans="1:14">
      <c r="A237" s="37" t="str">
        <f t="shared" si="4"/>
        <v>97</v>
      </c>
      <c r="B237" s="37" t="s">
        <v>175</v>
      </c>
      <c r="C237" s="40">
        <v>97</v>
      </c>
      <c r="D237" s="37" t="s">
        <v>68</v>
      </c>
      <c r="E237" s="37"/>
      <c r="F237" s="37" t="s">
        <v>175</v>
      </c>
      <c r="G237" s="37" t="s">
        <v>47</v>
      </c>
      <c r="H237" s="37" t="s">
        <v>61</v>
      </c>
      <c r="I237" s="37" t="s">
        <v>62</v>
      </c>
      <c r="J237" s="37"/>
      <c r="K237" s="37"/>
      <c r="L237" s="37"/>
      <c r="M237" s="37"/>
      <c r="N237" s="48"/>
    </row>
    <row r="238" spans="1:14">
      <c r="A238" s="37" t="str">
        <f t="shared" si="4"/>
        <v>98</v>
      </c>
      <c r="B238" s="37" t="s">
        <v>176</v>
      </c>
      <c r="C238" s="40">
        <v>98</v>
      </c>
      <c r="D238" s="37" t="s">
        <v>68</v>
      </c>
      <c r="E238" s="37"/>
      <c r="F238" s="37" t="s">
        <v>176</v>
      </c>
      <c r="G238" s="37" t="s">
        <v>47</v>
      </c>
      <c r="H238" s="37" t="s">
        <v>61</v>
      </c>
      <c r="I238" s="37" t="s">
        <v>62</v>
      </c>
      <c r="J238" s="37"/>
      <c r="K238" s="37"/>
      <c r="L238" s="37"/>
      <c r="M238" s="37"/>
      <c r="N238" s="48"/>
    </row>
    <row r="239" spans="1:14">
      <c r="A239" s="37" t="str">
        <f t="shared" si="4"/>
        <v>99</v>
      </c>
      <c r="B239" s="37" t="s">
        <v>177</v>
      </c>
      <c r="C239" s="40">
        <v>99</v>
      </c>
      <c r="D239" s="37" t="s">
        <v>68</v>
      </c>
      <c r="E239" s="37"/>
      <c r="F239" s="37" t="s">
        <v>177</v>
      </c>
      <c r="G239" s="37" t="s">
        <v>47</v>
      </c>
      <c r="H239" s="37" t="s">
        <v>61</v>
      </c>
      <c r="I239" s="37" t="s">
        <v>62</v>
      </c>
      <c r="J239" s="37"/>
      <c r="K239" s="37"/>
      <c r="L239" s="37"/>
      <c r="M239" s="37"/>
      <c r="N239" s="48"/>
    </row>
    <row r="240" spans="1:14">
      <c r="A240" s="48"/>
      <c r="B240" s="48"/>
      <c r="C240" s="48"/>
      <c r="D240" s="48"/>
      <c r="E240" s="48"/>
      <c r="F240" s="48"/>
      <c r="G240" s="48"/>
      <c r="H240" s="37" t="s">
        <v>48</v>
      </c>
      <c r="I240" s="37" t="s">
        <v>49</v>
      </c>
      <c r="J240" s="37"/>
      <c r="K240" s="37"/>
      <c r="L240" s="37"/>
      <c r="M240" s="37"/>
      <c r="N240" s="48"/>
    </row>
    <row r="241" spans="8:14">
      <c r="H241" s="37" t="s">
        <v>48</v>
      </c>
      <c r="I241" s="37" t="s">
        <v>49</v>
      </c>
      <c r="J241" s="37"/>
      <c r="K241" s="37"/>
      <c r="L241" s="37"/>
      <c r="M241" s="37"/>
      <c r="N241" s="48"/>
    </row>
    <row r="242" spans="8:14">
      <c r="H242" s="37" t="s">
        <v>48</v>
      </c>
      <c r="I242" s="37" t="s">
        <v>49</v>
      </c>
      <c r="J242" s="37"/>
      <c r="K242" s="37"/>
      <c r="L242" s="37"/>
      <c r="M242" s="37"/>
      <c r="N242" s="48"/>
    </row>
    <row r="243" spans="8:14">
      <c r="H243" s="37" t="s">
        <v>48</v>
      </c>
      <c r="I243" s="37" t="s">
        <v>49</v>
      </c>
      <c r="J243" s="37"/>
      <c r="K243" s="37"/>
      <c r="L243" s="37"/>
      <c r="M243" s="37"/>
      <c r="N243" s="48"/>
    </row>
    <row r="244" spans="8:14">
      <c r="H244" s="37" t="s">
        <v>48</v>
      </c>
      <c r="I244" s="37" t="s">
        <v>49</v>
      </c>
      <c r="J244" s="37"/>
      <c r="K244" s="37"/>
      <c r="L244" s="37"/>
      <c r="M244" s="37"/>
      <c r="N244" s="48"/>
    </row>
    <row r="245" spans="8:14">
      <c r="H245" s="48"/>
      <c r="I245" s="48"/>
      <c r="J245" s="48"/>
      <c r="K245" s="48"/>
      <c r="L245" s="48"/>
      <c r="M245" s="48"/>
      <c r="N245" s="48"/>
    </row>
    <row r="246" spans="8:14">
      <c r="N246" s="48"/>
    </row>
    <row r="247" spans="8:14">
      <c r="N247" s="48"/>
    </row>
    <row r="248" spans="8:14">
      <c r="N248" s="48"/>
    </row>
    <row r="249" spans="8:14">
      <c r="N249" s="48"/>
    </row>
    <row r="250" spans="8:14">
      <c r="N250" s="48"/>
    </row>
  </sheetData>
  <sheetProtection password="EAEB" sheet="1" objects="1" scenarios="1" selectLockedCells="1"/>
  <mergeCells count="30">
    <mergeCell ref="A22:E22"/>
    <mergeCell ref="F26:G26"/>
    <mergeCell ref="A25:G25"/>
    <mergeCell ref="A26:D26"/>
    <mergeCell ref="A11:D11"/>
    <mergeCell ref="B19:C19"/>
    <mergeCell ref="A13:D13"/>
    <mergeCell ref="A24:G24"/>
    <mergeCell ref="E31:G31"/>
    <mergeCell ref="E30:G30"/>
    <mergeCell ref="A30:C30"/>
    <mergeCell ref="A28:B28"/>
    <mergeCell ref="C28:E28"/>
    <mergeCell ref="A31:C31"/>
    <mergeCell ref="A1:G1"/>
    <mergeCell ref="A23:G23"/>
    <mergeCell ref="B10:C10"/>
    <mergeCell ref="E10:G10"/>
    <mergeCell ref="A2:G2"/>
    <mergeCell ref="A3:G3"/>
    <mergeCell ref="A4:G4"/>
    <mergeCell ref="A8:C8"/>
    <mergeCell ref="D8:G8"/>
    <mergeCell ref="A9:C9"/>
    <mergeCell ref="A21:G21"/>
    <mergeCell ref="B18:D18"/>
    <mergeCell ref="D12:G12"/>
    <mergeCell ref="A20:F20"/>
    <mergeCell ref="D9:G9"/>
    <mergeCell ref="E13:G13"/>
  </mergeCells>
  <conditionalFormatting sqref="G19:G20">
    <cfRule type="cellIs" dxfId="49" priority="8" operator="equal">
      <formula>0</formula>
    </cfRule>
  </conditionalFormatting>
  <conditionalFormatting sqref="D12:G12">
    <cfRule type="containsErrors" dxfId="48" priority="7">
      <formula>ISERROR(D12)</formula>
    </cfRule>
  </conditionalFormatting>
  <conditionalFormatting sqref="F19">
    <cfRule type="cellIs" dxfId="47" priority="6" operator="equal">
      <formula>0</formula>
    </cfRule>
  </conditionalFormatting>
  <conditionalFormatting sqref="D9:G9">
    <cfRule type="cellIs" dxfId="46" priority="5" operator="equal">
      <formula>0</formula>
    </cfRule>
  </conditionalFormatting>
  <conditionalFormatting sqref="E11">
    <cfRule type="cellIs" dxfId="45" priority="4" operator="equal">
      <formula>0</formula>
    </cfRule>
  </conditionalFormatting>
  <conditionalFormatting sqref="E19">
    <cfRule type="containsErrors" dxfId="44" priority="3">
      <formula>ISERROR(E19)</formula>
    </cfRule>
  </conditionalFormatting>
  <conditionalFormatting sqref="D19">
    <cfRule type="cellIs" dxfId="43" priority="2" operator="equal">
      <formula>0</formula>
    </cfRule>
  </conditionalFormatting>
  <conditionalFormatting sqref="G19:G20">
    <cfRule type="containsErrors" dxfId="42" priority="1">
      <formula>ISERROR(G19)</formula>
    </cfRule>
  </conditionalFormatting>
  <dataValidations count="1">
    <dataValidation type="list" allowBlank="1" showInputMessage="1" showErrorMessage="1" errorTitle="Numer Trasy" error="Wpisz numer Trasy (np. &quot;11A&quot;), lub wybierz z menu kontekstowego._x000a_Trasy Nr 23  (motocyklowa) lub 24 (dla osób niepełnosprawnych) zgłaszamy na odrębnym formularzu." sqref="C12">
      <formula1>$N$2:$N$50</formula1>
    </dataValidation>
  </dataValidations>
  <pageMargins left="0.70866141732283472" right="0.31496062992125984" top="0.39370078740157483" bottom="0.39370078740157483" header="0.15748031496062992" footer="0.19685039370078741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rgb="FF0070C0"/>
  </sheetPr>
  <dimension ref="A1:AG104"/>
  <sheetViews>
    <sheetView tabSelected="1" view="pageLayout" topLeftCell="K1" zoomScaleNormal="70" workbookViewId="0">
      <selection activeCell="L11" sqref="L11"/>
    </sheetView>
  </sheetViews>
  <sheetFormatPr defaultRowHeight="15"/>
  <cols>
    <col min="1" max="1" width="7.28515625" hidden="1" customWidth="1"/>
    <col min="2" max="6" width="5.28515625" hidden="1" customWidth="1"/>
    <col min="7" max="7" width="3.85546875" hidden="1" customWidth="1"/>
    <col min="8" max="9" width="5.28515625" hidden="1" customWidth="1"/>
    <col min="10" max="10" width="9.85546875" hidden="1" customWidth="1"/>
    <col min="11" max="11" width="5.28515625" customWidth="1"/>
    <col min="12" max="12" width="24.140625" bestFit="1" customWidth="1"/>
    <col min="13" max="13" width="13.42578125" bestFit="1" customWidth="1"/>
    <col min="14" max="14" width="5.42578125" hidden="1" customWidth="1"/>
    <col min="15" max="15" width="9" hidden="1" customWidth="1"/>
    <col min="16" max="16" width="15.85546875" customWidth="1"/>
    <col min="17" max="17" width="25.85546875" customWidth="1"/>
    <col min="18" max="18" width="4.28515625" bestFit="1" customWidth="1"/>
    <col min="19" max="19" width="10" customWidth="1"/>
    <col min="20" max="20" width="8.140625" customWidth="1"/>
    <col min="21" max="21" width="27.85546875" hidden="1" customWidth="1"/>
    <col min="22" max="22" width="7.85546875" hidden="1" customWidth="1"/>
    <col min="23" max="23" width="12.5703125" hidden="1" customWidth="1"/>
    <col min="24" max="24" width="16.5703125" hidden="1" customWidth="1"/>
    <col min="25" max="25" width="10.140625" hidden="1" customWidth="1"/>
    <col min="26" max="26" width="13.5703125" customWidth="1"/>
    <col min="27" max="29" width="12.7109375" hidden="1" customWidth="1"/>
    <col min="30" max="30" width="23.85546875" hidden="1" customWidth="1"/>
    <col min="31" max="31" width="42" hidden="1" customWidth="1"/>
    <col min="32" max="32" width="8.140625" hidden="1" customWidth="1"/>
    <col min="33" max="33" width="18.85546875" hidden="1" customWidth="1"/>
    <col min="34" max="34" width="12.7109375" customWidth="1"/>
  </cols>
  <sheetData>
    <row r="1" spans="1:33" ht="18.75" customHeight="1">
      <c r="K1" s="195" t="s">
        <v>24</v>
      </c>
      <c r="L1" s="195"/>
      <c r="M1" s="196"/>
      <c r="N1" s="196"/>
      <c r="O1" s="196"/>
      <c r="P1" s="196"/>
      <c r="Q1" s="196"/>
      <c r="R1" s="197"/>
      <c r="S1" s="198"/>
      <c r="T1" s="60"/>
      <c r="U1" s="22" t="s">
        <v>24</v>
      </c>
      <c r="V1" s="194"/>
      <c r="W1" s="194"/>
      <c r="X1" s="194"/>
      <c r="Y1" s="194"/>
      <c r="Z1" s="55"/>
    </row>
    <row r="2" spans="1:33" ht="35.25" customHeight="1">
      <c r="A2" s="11" t="s">
        <v>15</v>
      </c>
      <c r="B2" s="11" t="s">
        <v>15</v>
      </c>
      <c r="C2" s="11" t="s">
        <v>15</v>
      </c>
      <c r="D2" s="11" t="s">
        <v>15</v>
      </c>
      <c r="E2" s="11" t="s">
        <v>15</v>
      </c>
      <c r="F2" s="11" t="s">
        <v>15</v>
      </c>
      <c r="G2" s="11"/>
      <c r="H2" s="11" t="s">
        <v>15</v>
      </c>
      <c r="I2" s="11" t="s">
        <v>15</v>
      </c>
      <c r="J2" s="11" t="s">
        <v>29</v>
      </c>
      <c r="K2" s="6" t="s">
        <v>0</v>
      </c>
      <c r="L2" s="7" t="s">
        <v>208</v>
      </c>
      <c r="M2" s="19" t="s">
        <v>27</v>
      </c>
      <c r="N2" s="67" t="s">
        <v>194</v>
      </c>
      <c r="O2" s="21"/>
      <c r="P2" s="145" t="s">
        <v>337</v>
      </c>
      <c r="Q2" s="71" t="s">
        <v>28</v>
      </c>
      <c r="R2" s="197" t="s">
        <v>181</v>
      </c>
      <c r="S2" s="198"/>
      <c r="T2" s="55"/>
      <c r="U2" s="208" t="s">
        <v>187</v>
      </c>
      <c r="V2" s="209"/>
      <c r="W2" s="75" t="s">
        <v>188</v>
      </c>
      <c r="X2" s="75" t="s">
        <v>189</v>
      </c>
      <c r="Y2" s="76" t="s">
        <v>190</v>
      </c>
      <c r="Z2" s="55"/>
      <c r="AA2" s="29"/>
      <c r="AB2" s="206"/>
      <c r="AC2" s="207"/>
      <c r="AD2" s="202" t="s">
        <v>15</v>
      </c>
      <c r="AE2" s="203"/>
      <c r="AF2" s="204" t="s">
        <v>15</v>
      </c>
      <c r="AG2" s="205"/>
    </row>
    <row r="3" spans="1:33" ht="14.25" customHeight="1">
      <c r="A3" s="11" t="str">
        <f>N3</f>
        <v>pokój</v>
      </c>
      <c r="B3" s="11">
        <f>IF(M3&gt;0,1,0)</f>
        <v>0</v>
      </c>
      <c r="C3" s="11">
        <v>1</v>
      </c>
      <c r="D3" s="11">
        <f>IF(N3&gt;0,1,1)</f>
        <v>1</v>
      </c>
      <c r="E3" s="11">
        <f t="shared" ref="E3:E34" si="0">IF(P3&gt;0,1,0)</f>
        <v>0</v>
      </c>
      <c r="F3" s="11">
        <f>IF(I3=1,I3+B3+C3+D3+E3,0)</f>
        <v>0</v>
      </c>
      <c r="G3" s="11" t="str">
        <f>IF(OR(F3+I3=6,F3=0),"OK","błąd!")</f>
        <v>OK</v>
      </c>
      <c r="H3" s="11">
        <f t="shared" ref="H3:H34" si="1">P3</f>
        <v>0</v>
      </c>
      <c r="I3" s="11">
        <f t="shared" ref="I3:I56" si="2">IF(L3&gt;0,1,0)</f>
        <v>0</v>
      </c>
      <c r="J3" s="24">
        <f>Zgłoszenie!A$8</f>
        <v>0</v>
      </c>
      <c r="K3" s="4">
        <v>1</v>
      </c>
      <c r="L3" s="134"/>
      <c r="M3" s="135"/>
      <c r="N3" s="136" t="s">
        <v>179</v>
      </c>
      <c r="O3" s="137"/>
      <c r="P3" s="138"/>
      <c r="Q3" s="139"/>
      <c r="R3" s="69" t="str">
        <f t="shared" ref="R3:R34" si="3">G3</f>
        <v>OK</v>
      </c>
      <c r="S3" s="70" t="str">
        <f>IF(G3="błąd!","uzupełnij dane","")</f>
        <v/>
      </c>
      <c r="T3" s="140" t="s">
        <v>336</v>
      </c>
      <c r="U3" s="141" t="s">
        <v>184</v>
      </c>
      <c r="V3" s="142" t="s">
        <v>16</v>
      </c>
      <c r="W3" s="142">
        <f ca="1">SUMIF(A:I,V3,I:I)</f>
        <v>0</v>
      </c>
      <c r="X3" s="142">
        <v>1</v>
      </c>
      <c r="Y3" s="143">
        <f ca="1">X3-W3</f>
        <v>1</v>
      </c>
      <c r="Z3" s="144"/>
      <c r="AA3" s="30"/>
      <c r="AB3" s="8"/>
      <c r="AC3" s="8"/>
      <c r="AD3" s="9" t="s">
        <v>16</v>
      </c>
      <c r="AE3" s="9" t="s">
        <v>16</v>
      </c>
      <c r="AF3" s="10" t="s">
        <v>1</v>
      </c>
      <c r="AG3" s="10" t="s">
        <v>22</v>
      </c>
    </row>
    <row r="4" spans="1:33" ht="14.25" customHeight="1">
      <c r="A4" s="11">
        <f t="shared" ref="A4:A56" si="4">N4</f>
        <v>0</v>
      </c>
      <c r="B4" s="11">
        <f t="shared" ref="B4:B56" si="5">IF(M4&gt;0,1,0)</f>
        <v>0</v>
      </c>
      <c r="C4" s="11">
        <v>1</v>
      </c>
      <c r="D4" s="11">
        <f>IF(N4&gt;0,1,1)</f>
        <v>1</v>
      </c>
      <c r="E4" s="11">
        <f t="shared" si="0"/>
        <v>0</v>
      </c>
      <c r="F4" s="11">
        <f t="shared" ref="F4:F56" si="6">IF(I4=1,I4+B4+C4+D4+E4,0)</f>
        <v>0</v>
      </c>
      <c r="G4" s="11" t="str">
        <f t="shared" ref="G4:G56" si="7">IF(OR(F4+I4=6,F4=0),"OK","błąd!")</f>
        <v>OK</v>
      </c>
      <c r="H4" s="11">
        <f t="shared" si="1"/>
        <v>0</v>
      </c>
      <c r="I4" s="11">
        <f t="shared" si="2"/>
        <v>0</v>
      </c>
      <c r="J4" s="24">
        <f>Zgłoszenie!A$8</f>
        <v>0</v>
      </c>
      <c r="K4" s="4">
        <v>2</v>
      </c>
      <c r="L4" s="84"/>
      <c r="M4" s="89"/>
      <c r="N4" s="17"/>
      <c r="O4" s="16"/>
      <c r="P4" s="25"/>
      <c r="Q4" s="23"/>
      <c r="R4" s="70" t="str">
        <f t="shared" si="3"/>
        <v>OK</v>
      </c>
      <c r="S4" s="70" t="str">
        <f t="shared" ref="S4:S56" si="8">IF(G4="błąd!","uzupełnij dane","")</f>
        <v/>
      </c>
      <c r="T4" s="61"/>
      <c r="U4" s="72" t="s">
        <v>183</v>
      </c>
      <c r="V4" s="73" t="s">
        <v>180</v>
      </c>
      <c r="W4" s="73">
        <f ca="1">SUMIF(A:I,V4,I:I)</f>
        <v>0</v>
      </c>
      <c r="X4" s="73">
        <v>1</v>
      </c>
      <c r="Y4" s="77">
        <f ca="1">X4-W4</f>
        <v>1</v>
      </c>
      <c r="Z4" s="55"/>
      <c r="AA4" s="30"/>
      <c r="AB4" s="8"/>
      <c r="AC4" s="8"/>
      <c r="AD4" s="9" t="s">
        <v>179</v>
      </c>
      <c r="AE4" s="9" t="s">
        <v>17</v>
      </c>
      <c r="AF4" s="10" t="s">
        <v>2</v>
      </c>
      <c r="AG4" s="10" t="s">
        <v>19</v>
      </c>
    </row>
    <row r="5" spans="1:33" ht="14.25" customHeight="1">
      <c r="A5" s="11" t="str">
        <f t="shared" si="4"/>
        <v>pokój</v>
      </c>
      <c r="B5" s="11">
        <f t="shared" si="5"/>
        <v>0</v>
      </c>
      <c r="C5" s="11">
        <v>1</v>
      </c>
      <c r="D5" s="11">
        <f>IF(N5&gt;0,1,1)</f>
        <v>1</v>
      </c>
      <c r="E5" s="11">
        <f t="shared" si="0"/>
        <v>0</v>
      </c>
      <c r="F5" s="11">
        <f t="shared" si="6"/>
        <v>0</v>
      </c>
      <c r="G5" s="11" t="str">
        <f t="shared" si="7"/>
        <v>OK</v>
      </c>
      <c r="H5" s="11">
        <f t="shared" si="1"/>
        <v>0</v>
      </c>
      <c r="I5" s="11">
        <f t="shared" si="2"/>
        <v>0</v>
      </c>
      <c r="J5" s="24">
        <f>Zgłoszenie!A$8</f>
        <v>0</v>
      </c>
      <c r="K5" s="4">
        <v>3</v>
      </c>
      <c r="L5" s="84"/>
      <c r="M5" s="89"/>
      <c r="N5" s="17" t="s">
        <v>179</v>
      </c>
      <c r="O5" s="16"/>
      <c r="P5" s="25"/>
      <c r="Q5" s="23"/>
      <c r="R5" s="70" t="str">
        <f t="shared" si="3"/>
        <v>OK</v>
      </c>
      <c r="S5" s="70" t="str">
        <f t="shared" si="8"/>
        <v/>
      </c>
      <c r="T5" s="61"/>
      <c r="U5" s="72" t="s">
        <v>182</v>
      </c>
      <c r="V5" s="73" t="s">
        <v>179</v>
      </c>
      <c r="W5" s="73">
        <f ca="1">SUMIF(A:I,V5,I:I)</f>
        <v>0</v>
      </c>
      <c r="X5" s="73">
        <v>2</v>
      </c>
      <c r="Y5" s="77">
        <f ca="1">X5-W5</f>
        <v>2</v>
      </c>
      <c r="Z5" s="55"/>
      <c r="AA5" s="30"/>
      <c r="AB5" s="8"/>
      <c r="AC5" s="8"/>
      <c r="AD5" s="9" t="s">
        <v>180</v>
      </c>
      <c r="AE5" s="9" t="s">
        <v>18</v>
      </c>
      <c r="AF5" s="10" t="s">
        <v>3</v>
      </c>
      <c r="AG5" s="10" t="s">
        <v>20</v>
      </c>
    </row>
    <row r="6" spans="1:33" ht="14.25" customHeight="1">
      <c r="A6" s="11" t="str">
        <f t="shared" si="4"/>
        <v>pokój</v>
      </c>
      <c r="B6" s="11">
        <f t="shared" si="5"/>
        <v>0</v>
      </c>
      <c r="C6" s="11">
        <v>1</v>
      </c>
      <c r="D6" s="11">
        <f t="shared" ref="D6:D56" si="9">IF(N6&gt;0,1,1)</f>
        <v>1</v>
      </c>
      <c r="E6" s="11">
        <f t="shared" si="0"/>
        <v>0</v>
      </c>
      <c r="F6" s="11">
        <f t="shared" si="6"/>
        <v>0</v>
      </c>
      <c r="G6" s="11" t="str">
        <f t="shared" si="7"/>
        <v>OK</v>
      </c>
      <c r="H6" s="11">
        <f t="shared" si="1"/>
        <v>0</v>
      </c>
      <c r="I6" s="11">
        <f t="shared" si="2"/>
        <v>0</v>
      </c>
      <c r="J6" s="24">
        <f>Zgłoszenie!A$8</f>
        <v>0</v>
      </c>
      <c r="K6" s="4">
        <v>4</v>
      </c>
      <c r="L6" s="84"/>
      <c r="M6" s="89"/>
      <c r="N6" s="17" t="s">
        <v>179</v>
      </c>
      <c r="O6" s="16"/>
      <c r="P6" s="25"/>
      <c r="Q6" s="23"/>
      <c r="R6" s="70" t="str">
        <f t="shared" si="3"/>
        <v>OK</v>
      </c>
      <c r="S6" s="70" t="str">
        <f t="shared" si="8"/>
        <v/>
      </c>
      <c r="T6" s="61"/>
      <c r="U6" s="14" t="s">
        <v>35</v>
      </c>
      <c r="V6" s="68"/>
      <c r="W6" s="74">
        <f ca="1">SUM(W3:W5)</f>
        <v>0</v>
      </c>
      <c r="X6" s="74">
        <f>SUM(X3:X5)</f>
        <v>4</v>
      </c>
      <c r="Y6" s="78">
        <f ca="1">X6-W6</f>
        <v>4</v>
      </c>
      <c r="Z6" s="55"/>
      <c r="AA6" s="30"/>
      <c r="AB6" s="8"/>
      <c r="AC6" s="8"/>
      <c r="AD6" s="9"/>
      <c r="AE6" s="9"/>
      <c r="AF6" s="10" t="s">
        <v>4</v>
      </c>
      <c r="AG6" s="10" t="s">
        <v>21</v>
      </c>
    </row>
    <row r="7" spans="1:33" ht="14.25" customHeight="1">
      <c r="A7" s="11" t="str">
        <f t="shared" si="4"/>
        <v>namiot</v>
      </c>
      <c r="B7" s="11">
        <f t="shared" si="5"/>
        <v>0</v>
      </c>
      <c r="C7" s="11">
        <v>1</v>
      </c>
      <c r="D7" s="11">
        <f t="shared" si="9"/>
        <v>1</v>
      </c>
      <c r="E7" s="11">
        <f t="shared" si="0"/>
        <v>0</v>
      </c>
      <c r="F7" s="11">
        <f t="shared" si="6"/>
        <v>0</v>
      </c>
      <c r="G7" s="11" t="str">
        <f t="shared" si="7"/>
        <v>OK</v>
      </c>
      <c r="H7" s="11">
        <f t="shared" si="1"/>
        <v>0</v>
      </c>
      <c r="I7" s="11">
        <f t="shared" si="2"/>
        <v>0</v>
      </c>
      <c r="J7" s="24">
        <f>Zgłoszenie!A$8</f>
        <v>0</v>
      </c>
      <c r="K7" s="4">
        <v>5</v>
      </c>
      <c r="L7" s="84"/>
      <c r="M7" s="89"/>
      <c r="N7" s="17" t="s">
        <v>16</v>
      </c>
      <c r="O7" s="16"/>
      <c r="P7" s="25"/>
      <c r="Q7" s="23"/>
      <c r="R7" s="70" t="str">
        <f t="shared" si="3"/>
        <v>OK</v>
      </c>
      <c r="S7" s="70" t="str">
        <f t="shared" si="8"/>
        <v/>
      </c>
      <c r="T7" s="61"/>
      <c r="U7" s="62"/>
      <c r="V7" s="62"/>
      <c r="W7" s="62"/>
      <c r="X7" s="55"/>
      <c r="Y7" s="55"/>
      <c r="Z7" s="55"/>
      <c r="AF7" s="10" t="s">
        <v>5</v>
      </c>
      <c r="AG7" s="10" t="s">
        <v>23</v>
      </c>
    </row>
    <row r="8" spans="1:33" ht="14.25" customHeight="1">
      <c r="A8" s="11">
        <f t="shared" si="4"/>
        <v>0</v>
      </c>
      <c r="B8" s="11">
        <f t="shared" si="5"/>
        <v>0</v>
      </c>
      <c r="C8" s="11">
        <v>1</v>
      </c>
      <c r="D8" s="11">
        <f t="shared" si="9"/>
        <v>1</v>
      </c>
      <c r="E8" s="11">
        <f t="shared" si="0"/>
        <v>0</v>
      </c>
      <c r="F8" s="11">
        <f t="shared" si="6"/>
        <v>0</v>
      </c>
      <c r="G8" s="11" t="str">
        <f t="shared" si="7"/>
        <v>OK</v>
      </c>
      <c r="H8" s="11">
        <f t="shared" si="1"/>
        <v>0</v>
      </c>
      <c r="I8" s="11">
        <f t="shared" si="2"/>
        <v>0</v>
      </c>
      <c r="J8" s="24">
        <f>Zgłoszenie!A$8</f>
        <v>0</v>
      </c>
      <c r="K8" s="4">
        <v>6</v>
      </c>
      <c r="L8" s="84"/>
      <c r="M8" s="89"/>
      <c r="N8" s="17"/>
      <c r="O8" s="16"/>
      <c r="P8" s="25"/>
      <c r="Q8" s="23"/>
      <c r="R8" s="70" t="str">
        <f t="shared" si="3"/>
        <v>OK</v>
      </c>
      <c r="S8" s="70" t="str">
        <f t="shared" si="8"/>
        <v/>
      </c>
      <c r="T8" s="61"/>
      <c r="U8" s="62"/>
      <c r="V8" s="62"/>
      <c r="W8" s="62"/>
      <c r="X8" s="55"/>
      <c r="Y8" s="55"/>
      <c r="Z8" s="55"/>
    </row>
    <row r="9" spans="1:33" ht="14.25" customHeight="1">
      <c r="A9" s="11">
        <f t="shared" si="4"/>
        <v>0</v>
      </c>
      <c r="B9" s="11">
        <f t="shared" si="5"/>
        <v>0</v>
      </c>
      <c r="C9" s="11">
        <v>1</v>
      </c>
      <c r="D9" s="11">
        <f t="shared" si="9"/>
        <v>1</v>
      </c>
      <c r="E9" s="11">
        <f t="shared" si="0"/>
        <v>0</v>
      </c>
      <c r="F9" s="11">
        <f t="shared" si="6"/>
        <v>0</v>
      </c>
      <c r="G9" s="11" t="str">
        <f t="shared" si="7"/>
        <v>OK</v>
      </c>
      <c r="H9" s="11">
        <f t="shared" si="1"/>
        <v>0</v>
      </c>
      <c r="I9" s="11">
        <f t="shared" si="2"/>
        <v>0</v>
      </c>
      <c r="J9" s="24">
        <f>Zgłoszenie!A$8</f>
        <v>0</v>
      </c>
      <c r="K9" s="4">
        <v>7</v>
      </c>
      <c r="L9" s="84"/>
      <c r="M9" s="89"/>
      <c r="N9" s="17"/>
      <c r="O9" s="16"/>
      <c r="P9" s="25"/>
      <c r="Q9" s="23"/>
      <c r="R9" s="70" t="str">
        <f t="shared" si="3"/>
        <v>OK</v>
      </c>
      <c r="S9" s="70" t="str">
        <f t="shared" si="8"/>
        <v/>
      </c>
      <c r="T9" s="61"/>
      <c r="U9" s="62"/>
      <c r="V9" s="62"/>
      <c r="W9" s="62"/>
      <c r="X9" s="55"/>
      <c r="Y9" s="55"/>
      <c r="Z9" s="55"/>
    </row>
    <row r="10" spans="1:33" ht="14.25" customHeight="1">
      <c r="A10" s="11">
        <f t="shared" si="4"/>
        <v>0</v>
      </c>
      <c r="B10" s="11">
        <f t="shared" si="5"/>
        <v>0</v>
      </c>
      <c r="C10" s="11">
        <v>1</v>
      </c>
      <c r="D10" s="11">
        <f t="shared" si="9"/>
        <v>1</v>
      </c>
      <c r="E10" s="11">
        <f t="shared" si="0"/>
        <v>0</v>
      </c>
      <c r="F10" s="11">
        <f t="shared" si="6"/>
        <v>0</v>
      </c>
      <c r="G10" s="11" t="str">
        <f t="shared" si="7"/>
        <v>OK</v>
      </c>
      <c r="H10" s="11">
        <f t="shared" si="1"/>
        <v>0</v>
      </c>
      <c r="I10" s="11">
        <f t="shared" si="2"/>
        <v>0</v>
      </c>
      <c r="J10" s="24">
        <f>Zgłoszenie!A$8</f>
        <v>0</v>
      </c>
      <c r="K10" s="4">
        <v>8</v>
      </c>
      <c r="L10" s="84"/>
      <c r="M10" s="89"/>
      <c r="N10" s="17"/>
      <c r="O10" s="16"/>
      <c r="P10" s="25"/>
      <c r="Q10" s="23"/>
      <c r="R10" s="70" t="str">
        <f t="shared" si="3"/>
        <v>OK</v>
      </c>
      <c r="S10" s="70" t="str">
        <f t="shared" si="8"/>
        <v/>
      </c>
      <c r="T10" s="61"/>
      <c r="U10" s="62"/>
      <c r="V10" s="62"/>
      <c r="W10" s="62"/>
      <c r="X10" s="55"/>
      <c r="Y10" s="55"/>
      <c r="Z10" s="55"/>
    </row>
    <row r="11" spans="1:33" ht="14.25" customHeight="1">
      <c r="A11" s="11">
        <f t="shared" si="4"/>
        <v>0</v>
      </c>
      <c r="B11" s="11">
        <f t="shared" si="5"/>
        <v>0</v>
      </c>
      <c r="C11" s="11">
        <v>1</v>
      </c>
      <c r="D11" s="11">
        <f t="shared" si="9"/>
        <v>1</v>
      </c>
      <c r="E11" s="11">
        <f t="shared" si="0"/>
        <v>0</v>
      </c>
      <c r="F11" s="11">
        <f t="shared" si="6"/>
        <v>0</v>
      </c>
      <c r="G11" s="11" t="str">
        <f t="shared" si="7"/>
        <v>OK</v>
      </c>
      <c r="H11" s="11">
        <f t="shared" si="1"/>
        <v>0</v>
      </c>
      <c r="I11" s="11">
        <f t="shared" si="2"/>
        <v>0</v>
      </c>
      <c r="J11" s="24">
        <f>Zgłoszenie!A$8</f>
        <v>0</v>
      </c>
      <c r="K11" s="4">
        <v>9</v>
      </c>
      <c r="L11" s="84"/>
      <c r="M11" s="89"/>
      <c r="N11" s="17"/>
      <c r="O11" s="16"/>
      <c r="P11" s="25"/>
      <c r="Q11" s="23"/>
      <c r="R11" s="70" t="str">
        <f t="shared" si="3"/>
        <v>OK</v>
      </c>
      <c r="S11" s="70" t="str">
        <f t="shared" si="8"/>
        <v/>
      </c>
      <c r="T11" s="61"/>
      <c r="U11" s="62"/>
      <c r="V11" s="62"/>
      <c r="W11" s="62"/>
      <c r="X11" s="55"/>
      <c r="Y11" s="55"/>
      <c r="Z11" s="55"/>
    </row>
    <row r="12" spans="1:33" ht="14.25" customHeight="1">
      <c r="A12" s="11">
        <f t="shared" si="4"/>
        <v>0</v>
      </c>
      <c r="B12" s="11">
        <f t="shared" si="5"/>
        <v>0</v>
      </c>
      <c r="C12" s="11">
        <v>1</v>
      </c>
      <c r="D12" s="11">
        <f t="shared" si="9"/>
        <v>1</v>
      </c>
      <c r="E12" s="11">
        <f t="shared" si="0"/>
        <v>0</v>
      </c>
      <c r="F12" s="11">
        <f t="shared" si="6"/>
        <v>0</v>
      </c>
      <c r="G12" s="11" t="str">
        <f t="shared" si="7"/>
        <v>OK</v>
      </c>
      <c r="H12" s="11">
        <f t="shared" si="1"/>
        <v>0</v>
      </c>
      <c r="I12" s="11">
        <f t="shared" si="2"/>
        <v>0</v>
      </c>
      <c r="J12" s="24">
        <f>Zgłoszenie!A$8</f>
        <v>0</v>
      </c>
      <c r="K12" s="4">
        <v>10</v>
      </c>
      <c r="L12" s="84"/>
      <c r="M12" s="89"/>
      <c r="N12" s="17"/>
      <c r="O12" s="16"/>
      <c r="P12" s="25"/>
      <c r="Q12" s="23"/>
      <c r="R12" s="70" t="str">
        <f t="shared" si="3"/>
        <v>OK</v>
      </c>
      <c r="S12" s="70" t="str">
        <f t="shared" si="8"/>
        <v/>
      </c>
      <c r="T12" s="61"/>
      <c r="U12" s="62"/>
      <c r="V12" s="62"/>
      <c r="W12" s="62"/>
      <c r="X12" s="55"/>
      <c r="Y12" s="55"/>
      <c r="Z12" s="55"/>
    </row>
    <row r="13" spans="1:33" ht="14.25" customHeight="1">
      <c r="A13" s="11">
        <f t="shared" si="4"/>
        <v>0</v>
      </c>
      <c r="B13" s="11">
        <f t="shared" si="5"/>
        <v>0</v>
      </c>
      <c r="C13" s="11">
        <v>1</v>
      </c>
      <c r="D13" s="11">
        <f t="shared" si="9"/>
        <v>1</v>
      </c>
      <c r="E13" s="11">
        <f t="shared" si="0"/>
        <v>0</v>
      </c>
      <c r="F13" s="11">
        <f t="shared" si="6"/>
        <v>0</v>
      </c>
      <c r="G13" s="11" t="str">
        <f t="shared" si="7"/>
        <v>OK</v>
      </c>
      <c r="H13" s="11">
        <f t="shared" si="1"/>
        <v>0</v>
      </c>
      <c r="I13" s="11">
        <f t="shared" si="2"/>
        <v>0</v>
      </c>
      <c r="J13" s="24">
        <f>Zgłoszenie!A$8</f>
        <v>0</v>
      </c>
      <c r="K13" s="4">
        <v>11</v>
      </c>
      <c r="L13" s="20"/>
      <c r="M13" s="89"/>
      <c r="N13" s="17"/>
      <c r="O13" s="16"/>
      <c r="P13" s="25"/>
      <c r="Q13" s="23"/>
      <c r="R13" s="70" t="str">
        <f t="shared" si="3"/>
        <v>OK</v>
      </c>
      <c r="S13" s="70" t="str">
        <f t="shared" si="8"/>
        <v/>
      </c>
      <c r="T13" s="61"/>
      <c r="U13" s="62"/>
      <c r="V13" s="62"/>
      <c r="W13" s="62"/>
      <c r="X13" s="55"/>
      <c r="Y13" s="55"/>
      <c r="Z13" s="55"/>
    </row>
    <row r="14" spans="1:33" ht="14.25" customHeight="1">
      <c r="A14" s="11">
        <f t="shared" si="4"/>
        <v>0</v>
      </c>
      <c r="B14" s="11">
        <f t="shared" si="5"/>
        <v>0</v>
      </c>
      <c r="C14" s="11">
        <v>1</v>
      </c>
      <c r="D14" s="11">
        <f t="shared" si="9"/>
        <v>1</v>
      </c>
      <c r="E14" s="11">
        <f t="shared" si="0"/>
        <v>0</v>
      </c>
      <c r="F14" s="11">
        <f t="shared" si="6"/>
        <v>0</v>
      </c>
      <c r="G14" s="11" t="str">
        <f t="shared" si="7"/>
        <v>OK</v>
      </c>
      <c r="H14" s="11">
        <f t="shared" si="1"/>
        <v>0</v>
      </c>
      <c r="I14" s="11">
        <f t="shared" si="2"/>
        <v>0</v>
      </c>
      <c r="J14" s="24">
        <f>Zgłoszenie!A$8</f>
        <v>0</v>
      </c>
      <c r="K14" s="4">
        <v>12</v>
      </c>
      <c r="L14" s="20"/>
      <c r="M14" s="89"/>
      <c r="N14" s="17"/>
      <c r="O14" s="16"/>
      <c r="P14" s="25"/>
      <c r="Q14" s="23"/>
      <c r="R14" s="70" t="str">
        <f t="shared" si="3"/>
        <v>OK</v>
      </c>
      <c r="S14" s="70" t="str">
        <f t="shared" si="8"/>
        <v/>
      </c>
      <c r="T14" s="61"/>
      <c r="U14" s="199" t="s">
        <v>26</v>
      </c>
      <c r="V14" s="200"/>
      <c r="W14" s="201"/>
      <c r="X14" s="55"/>
      <c r="Y14" s="55"/>
      <c r="Z14" s="55"/>
    </row>
    <row r="15" spans="1:33" ht="14.25" customHeight="1">
      <c r="A15" s="11">
        <f t="shared" si="4"/>
        <v>0</v>
      </c>
      <c r="B15" s="11">
        <f t="shared" si="5"/>
        <v>0</v>
      </c>
      <c r="C15" s="11">
        <v>1</v>
      </c>
      <c r="D15" s="11">
        <f t="shared" si="9"/>
        <v>1</v>
      </c>
      <c r="E15" s="11">
        <f t="shared" si="0"/>
        <v>0</v>
      </c>
      <c r="F15" s="11">
        <f t="shared" si="6"/>
        <v>0</v>
      </c>
      <c r="G15" s="11" t="str">
        <f t="shared" si="7"/>
        <v>OK</v>
      </c>
      <c r="H15" s="11">
        <f t="shared" si="1"/>
        <v>0</v>
      </c>
      <c r="I15" s="11">
        <f t="shared" si="2"/>
        <v>0</v>
      </c>
      <c r="J15" s="24">
        <f>Zgłoszenie!A$8</f>
        <v>0</v>
      </c>
      <c r="K15" s="4">
        <v>13</v>
      </c>
      <c r="L15" s="20"/>
      <c r="M15" s="89"/>
      <c r="N15" s="17"/>
      <c r="O15" s="16"/>
      <c r="P15" s="25"/>
      <c r="Q15" s="23"/>
      <c r="R15" s="70" t="str">
        <f t="shared" si="3"/>
        <v>OK</v>
      </c>
      <c r="S15" s="70" t="str">
        <f t="shared" si="8"/>
        <v/>
      </c>
      <c r="T15" s="61"/>
      <c r="U15" s="13" t="s">
        <v>19</v>
      </c>
      <c r="V15" s="12" t="s">
        <v>1</v>
      </c>
      <c r="W15" s="5">
        <f ca="1">SUMIF(H:I,V15,I:I)</f>
        <v>0</v>
      </c>
      <c r="X15" s="55"/>
      <c r="Y15" s="55"/>
      <c r="Z15" s="55"/>
    </row>
    <row r="16" spans="1:33" ht="14.25" customHeight="1">
      <c r="A16" s="11">
        <f t="shared" si="4"/>
        <v>0</v>
      </c>
      <c r="B16" s="11">
        <f t="shared" si="5"/>
        <v>0</v>
      </c>
      <c r="C16" s="11">
        <v>1</v>
      </c>
      <c r="D16" s="11">
        <f t="shared" si="9"/>
        <v>1</v>
      </c>
      <c r="E16" s="11">
        <f t="shared" si="0"/>
        <v>0</v>
      </c>
      <c r="F16" s="11">
        <f t="shared" si="6"/>
        <v>0</v>
      </c>
      <c r="G16" s="11" t="str">
        <f t="shared" si="7"/>
        <v>OK</v>
      </c>
      <c r="H16" s="11">
        <f t="shared" si="1"/>
        <v>0</v>
      </c>
      <c r="I16" s="11">
        <f t="shared" si="2"/>
        <v>0</v>
      </c>
      <c r="J16" s="24">
        <f>Zgłoszenie!A$8</f>
        <v>0</v>
      </c>
      <c r="K16" s="4">
        <v>14</v>
      </c>
      <c r="L16" s="20"/>
      <c r="M16" s="89"/>
      <c r="N16" s="17"/>
      <c r="O16" s="16"/>
      <c r="P16" s="25"/>
      <c r="Q16" s="23"/>
      <c r="R16" s="70" t="str">
        <f t="shared" si="3"/>
        <v>OK</v>
      </c>
      <c r="S16" s="70" t="str">
        <f t="shared" si="8"/>
        <v/>
      </c>
      <c r="T16" s="61"/>
      <c r="U16" s="13" t="s">
        <v>20</v>
      </c>
      <c r="V16" s="12" t="s">
        <v>2</v>
      </c>
      <c r="W16" s="5">
        <f ca="1">SUMIF(H:I,V16,I:I)</f>
        <v>0</v>
      </c>
      <c r="X16" s="55"/>
      <c r="Y16" s="55"/>
      <c r="Z16" s="55"/>
    </row>
    <row r="17" spans="1:26" ht="14.25" customHeight="1">
      <c r="A17" s="11">
        <f t="shared" si="4"/>
        <v>0</v>
      </c>
      <c r="B17" s="11">
        <f t="shared" si="5"/>
        <v>0</v>
      </c>
      <c r="C17" s="11">
        <v>1</v>
      </c>
      <c r="D17" s="11">
        <f t="shared" si="9"/>
        <v>1</v>
      </c>
      <c r="E17" s="11">
        <f t="shared" si="0"/>
        <v>0</v>
      </c>
      <c r="F17" s="11">
        <f t="shared" si="6"/>
        <v>0</v>
      </c>
      <c r="G17" s="11" t="str">
        <f t="shared" si="7"/>
        <v>OK</v>
      </c>
      <c r="H17" s="11">
        <f t="shared" si="1"/>
        <v>0</v>
      </c>
      <c r="I17" s="11">
        <f t="shared" si="2"/>
        <v>0</v>
      </c>
      <c r="J17" s="24">
        <f>Zgłoszenie!A$8</f>
        <v>0</v>
      </c>
      <c r="K17" s="4">
        <v>15</v>
      </c>
      <c r="L17" s="20"/>
      <c r="M17" s="89"/>
      <c r="N17" s="17"/>
      <c r="O17" s="16"/>
      <c r="P17" s="25"/>
      <c r="Q17" s="23"/>
      <c r="R17" s="70" t="str">
        <f t="shared" si="3"/>
        <v>OK</v>
      </c>
      <c r="S17" s="70" t="str">
        <f t="shared" si="8"/>
        <v/>
      </c>
      <c r="T17" s="61"/>
      <c r="U17" s="13" t="s">
        <v>21</v>
      </c>
      <c r="V17" s="12" t="s">
        <v>3</v>
      </c>
      <c r="W17" s="5">
        <f ca="1">SUMIF(H:I,V17,I:I)</f>
        <v>0</v>
      </c>
      <c r="X17" s="55"/>
      <c r="Y17" s="55"/>
      <c r="Z17" s="55"/>
    </row>
    <row r="18" spans="1:26" ht="14.25" customHeight="1">
      <c r="A18" s="11">
        <f t="shared" si="4"/>
        <v>0</v>
      </c>
      <c r="B18" s="11">
        <f t="shared" si="5"/>
        <v>0</v>
      </c>
      <c r="C18" s="11">
        <v>1</v>
      </c>
      <c r="D18" s="11">
        <f t="shared" si="9"/>
        <v>1</v>
      </c>
      <c r="E18" s="11">
        <f t="shared" si="0"/>
        <v>0</v>
      </c>
      <c r="F18" s="11">
        <f t="shared" si="6"/>
        <v>0</v>
      </c>
      <c r="G18" s="11" t="str">
        <f t="shared" si="7"/>
        <v>OK</v>
      </c>
      <c r="H18" s="11">
        <f t="shared" si="1"/>
        <v>0</v>
      </c>
      <c r="I18" s="11">
        <f t="shared" si="2"/>
        <v>0</v>
      </c>
      <c r="J18" s="24">
        <f>Zgłoszenie!A$8</f>
        <v>0</v>
      </c>
      <c r="K18" s="4">
        <v>16</v>
      </c>
      <c r="L18" s="20"/>
      <c r="M18" s="89"/>
      <c r="N18" s="17"/>
      <c r="O18" s="16"/>
      <c r="P18" s="25"/>
      <c r="Q18" s="23"/>
      <c r="R18" s="70" t="str">
        <f t="shared" si="3"/>
        <v>OK</v>
      </c>
      <c r="S18" s="70" t="str">
        <f t="shared" si="8"/>
        <v/>
      </c>
      <c r="T18" s="61"/>
      <c r="U18" s="13" t="s">
        <v>23</v>
      </c>
      <c r="V18" s="12" t="s">
        <v>4</v>
      </c>
      <c r="W18" s="5">
        <f ca="1">SUMIF(H:I,V18,I:I)</f>
        <v>0</v>
      </c>
      <c r="X18" s="55"/>
      <c r="Y18" s="55"/>
      <c r="Z18" s="55"/>
    </row>
    <row r="19" spans="1:26" ht="14.25" customHeight="1">
      <c r="A19" s="11">
        <f t="shared" si="4"/>
        <v>0</v>
      </c>
      <c r="B19" s="11">
        <f t="shared" si="5"/>
        <v>0</v>
      </c>
      <c r="C19" s="11">
        <v>1</v>
      </c>
      <c r="D19" s="11">
        <f t="shared" si="9"/>
        <v>1</v>
      </c>
      <c r="E19" s="11">
        <f t="shared" si="0"/>
        <v>0</v>
      </c>
      <c r="F19" s="11">
        <f t="shared" si="6"/>
        <v>0</v>
      </c>
      <c r="G19" s="11" t="str">
        <f t="shared" si="7"/>
        <v>OK</v>
      </c>
      <c r="H19" s="11">
        <f t="shared" si="1"/>
        <v>0</v>
      </c>
      <c r="I19" s="11">
        <f t="shared" si="2"/>
        <v>0</v>
      </c>
      <c r="J19" s="24">
        <f>Zgłoszenie!A$8</f>
        <v>0</v>
      </c>
      <c r="K19" s="4">
        <v>17</v>
      </c>
      <c r="L19" s="20"/>
      <c r="M19" s="89"/>
      <c r="N19" s="17"/>
      <c r="O19" s="16"/>
      <c r="P19" s="25"/>
      <c r="Q19" s="23"/>
      <c r="R19" s="70" t="str">
        <f t="shared" si="3"/>
        <v>OK</v>
      </c>
      <c r="S19" s="70" t="str">
        <f t="shared" si="8"/>
        <v/>
      </c>
      <c r="T19" s="61"/>
      <c r="U19" s="13" t="s">
        <v>195</v>
      </c>
      <c r="V19" s="12" t="s">
        <v>5</v>
      </c>
      <c r="W19" s="5">
        <f ca="1">SUMIF(H:I,V19,I:I)</f>
        <v>0</v>
      </c>
      <c r="X19" s="55"/>
      <c r="Y19" s="55"/>
      <c r="Z19" s="55"/>
    </row>
    <row r="20" spans="1:26" ht="14.25" customHeight="1">
      <c r="A20" s="11">
        <f t="shared" si="4"/>
        <v>0</v>
      </c>
      <c r="B20" s="11">
        <f t="shared" si="5"/>
        <v>0</v>
      </c>
      <c r="C20" s="11">
        <v>1</v>
      </c>
      <c r="D20" s="11">
        <f t="shared" si="9"/>
        <v>1</v>
      </c>
      <c r="E20" s="11">
        <f t="shared" si="0"/>
        <v>0</v>
      </c>
      <c r="F20" s="11">
        <f t="shared" si="6"/>
        <v>0</v>
      </c>
      <c r="G20" s="11" t="str">
        <f t="shared" si="7"/>
        <v>OK</v>
      </c>
      <c r="H20" s="11">
        <f t="shared" si="1"/>
        <v>0</v>
      </c>
      <c r="I20" s="11">
        <f t="shared" si="2"/>
        <v>0</v>
      </c>
      <c r="J20" s="24">
        <f>Zgłoszenie!A$8</f>
        <v>0</v>
      </c>
      <c r="K20" s="4">
        <v>18</v>
      </c>
      <c r="L20" s="20"/>
      <c r="M20" s="89"/>
      <c r="N20" s="17"/>
      <c r="O20" s="16"/>
      <c r="P20" s="25"/>
      <c r="Q20" s="23"/>
      <c r="R20" s="70" t="str">
        <f t="shared" si="3"/>
        <v>OK</v>
      </c>
      <c r="S20" s="70" t="str">
        <f t="shared" si="8"/>
        <v/>
      </c>
      <c r="T20" s="61"/>
      <c r="U20" s="14" t="s">
        <v>25</v>
      </c>
      <c r="V20" s="68"/>
      <c r="W20" s="15">
        <f ca="1">SUM(W14:W19)</f>
        <v>0</v>
      </c>
      <c r="X20" s="55"/>
      <c r="Y20" s="55"/>
      <c r="Z20" s="55"/>
    </row>
    <row r="21" spans="1:26" ht="14.25" customHeight="1">
      <c r="A21" s="11">
        <f t="shared" si="4"/>
        <v>0</v>
      </c>
      <c r="B21" s="11">
        <f t="shared" si="5"/>
        <v>0</v>
      </c>
      <c r="C21" s="11">
        <v>1</v>
      </c>
      <c r="D21" s="11">
        <f t="shared" si="9"/>
        <v>1</v>
      </c>
      <c r="E21" s="11">
        <f t="shared" si="0"/>
        <v>0</v>
      </c>
      <c r="F21" s="11">
        <f t="shared" si="6"/>
        <v>0</v>
      </c>
      <c r="G21" s="11" t="str">
        <f t="shared" si="7"/>
        <v>OK</v>
      </c>
      <c r="H21" s="11">
        <f t="shared" si="1"/>
        <v>0</v>
      </c>
      <c r="I21" s="11">
        <f t="shared" si="2"/>
        <v>0</v>
      </c>
      <c r="J21" s="24">
        <f>Zgłoszenie!A$8</f>
        <v>0</v>
      </c>
      <c r="K21" s="4">
        <v>19</v>
      </c>
      <c r="L21" s="20"/>
      <c r="M21" s="89"/>
      <c r="N21" s="17"/>
      <c r="O21" s="16"/>
      <c r="P21" s="25"/>
      <c r="Q21" s="23"/>
      <c r="R21" s="70" t="str">
        <f t="shared" si="3"/>
        <v>OK</v>
      </c>
      <c r="S21" s="70" t="str">
        <f t="shared" si="8"/>
        <v/>
      </c>
      <c r="T21" s="61"/>
      <c r="U21" s="62"/>
      <c r="V21" s="62"/>
      <c r="W21" s="62"/>
      <c r="X21" s="55"/>
      <c r="Y21" s="55"/>
      <c r="Z21" s="55"/>
    </row>
    <row r="22" spans="1:26" ht="14.25" customHeight="1">
      <c r="A22" s="11">
        <f t="shared" si="4"/>
        <v>0</v>
      </c>
      <c r="B22" s="11">
        <f t="shared" si="5"/>
        <v>0</v>
      </c>
      <c r="C22" s="11">
        <v>1</v>
      </c>
      <c r="D22" s="11">
        <f t="shared" si="9"/>
        <v>1</v>
      </c>
      <c r="E22" s="11">
        <f t="shared" si="0"/>
        <v>0</v>
      </c>
      <c r="F22" s="11">
        <f t="shared" si="6"/>
        <v>0</v>
      </c>
      <c r="G22" s="11" t="str">
        <f t="shared" si="7"/>
        <v>OK</v>
      </c>
      <c r="H22" s="11">
        <f t="shared" si="1"/>
        <v>0</v>
      </c>
      <c r="I22" s="11">
        <f t="shared" si="2"/>
        <v>0</v>
      </c>
      <c r="J22" s="24">
        <f>Zgłoszenie!A$8</f>
        <v>0</v>
      </c>
      <c r="K22" s="4">
        <v>20</v>
      </c>
      <c r="L22" s="20"/>
      <c r="M22" s="89"/>
      <c r="N22" s="17"/>
      <c r="O22" s="16"/>
      <c r="P22" s="25"/>
      <c r="Q22" s="23"/>
      <c r="R22" s="70" t="str">
        <f t="shared" si="3"/>
        <v>OK</v>
      </c>
      <c r="S22" s="70" t="str">
        <f t="shared" si="8"/>
        <v/>
      </c>
      <c r="T22" s="61"/>
      <c r="U22" s="62"/>
      <c r="V22" s="62"/>
      <c r="W22" s="62"/>
      <c r="X22" s="55"/>
      <c r="Y22" s="55"/>
      <c r="Z22" s="55"/>
    </row>
    <row r="23" spans="1:26" ht="14.25" customHeight="1">
      <c r="A23" s="11">
        <f t="shared" si="4"/>
        <v>0</v>
      </c>
      <c r="B23" s="11">
        <f t="shared" si="5"/>
        <v>0</v>
      </c>
      <c r="C23" s="11">
        <v>1</v>
      </c>
      <c r="D23" s="11">
        <f t="shared" si="9"/>
        <v>1</v>
      </c>
      <c r="E23" s="11">
        <f t="shared" si="0"/>
        <v>0</v>
      </c>
      <c r="F23" s="11">
        <f t="shared" si="6"/>
        <v>0</v>
      </c>
      <c r="G23" s="11" t="str">
        <f t="shared" si="7"/>
        <v>OK</v>
      </c>
      <c r="H23" s="11">
        <f t="shared" si="1"/>
        <v>0</v>
      </c>
      <c r="I23" s="11">
        <f t="shared" si="2"/>
        <v>0</v>
      </c>
      <c r="J23" s="24">
        <f>Zgłoszenie!A$8</f>
        <v>0</v>
      </c>
      <c r="K23" s="4">
        <v>21</v>
      </c>
      <c r="L23" s="20"/>
      <c r="M23" s="89"/>
      <c r="N23" s="17"/>
      <c r="O23" s="16"/>
      <c r="P23" s="25"/>
      <c r="Q23" s="23"/>
      <c r="R23" s="70" t="str">
        <f t="shared" si="3"/>
        <v>OK</v>
      </c>
      <c r="S23" s="70" t="str">
        <f t="shared" si="8"/>
        <v/>
      </c>
      <c r="T23" s="61"/>
      <c r="U23" s="62"/>
      <c r="V23" s="62"/>
      <c r="W23" s="62"/>
      <c r="X23" s="55"/>
      <c r="Y23" s="55"/>
      <c r="Z23" s="55"/>
    </row>
    <row r="24" spans="1:26" ht="14.25" customHeight="1">
      <c r="A24" s="11">
        <f t="shared" si="4"/>
        <v>0</v>
      </c>
      <c r="B24" s="11">
        <f t="shared" si="5"/>
        <v>0</v>
      </c>
      <c r="C24" s="11">
        <v>1</v>
      </c>
      <c r="D24" s="11">
        <f t="shared" si="9"/>
        <v>1</v>
      </c>
      <c r="E24" s="11">
        <f t="shared" si="0"/>
        <v>0</v>
      </c>
      <c r="F24" s="11">
        <f t="shared" si="6"/>
        <v>0</v>
      </c>
      <c r="G24" s="11" t="str">
        <f t="shared" si="7"/>
        <v>OK</v>
      </c>
      <c r="H24" s="11">
        <f t="shared" si="1"/>
        <v>0</v>
      </c>
      <c r="I24" s="11">
        <f t="shared" si="2"/>
        <v>0</v>
      </c>
      <c r="J24" s="24">
        <f>Zgłoszenie!A$8</f>
        <v>0</v>
      </c>
      <c r="K24" s="4">
        <v>22</v>
      </c>
      <c r="L24" s="20"/>
      <c r="M24" s="89"/>
      <c r="N24" s="17"/>
      <c r="O24" s="16"/>
      <c r="P24" s="25"/>
      <c r="Q24" s="23"/>
      <c r="R24" s="70" t="str">
        <f t="shared" si="3"/>
        <v>OK</v>
      </c>
      <c r="S24" s="70" t="str">
        <f t="shared" si="8"/>
        <v/>
      </c>
      <c r="T24" s="61"/>
      <c r="U24" s="62"/>
      <c r="V24" s="62"/>
      <c r="W24" s="62"/>
      <c r="X24" s="55"/>
      <c r="Y24" s="55"/>
      <c r="Z24" s="55"/>
    </row>
    <row r="25" spans="1:26" ht="14.25" customHeight="1">
      <c r="A25" s="11">
        <f t="shared" si="4"/>
        <v>0</v>
      </c>
      <c r="B25" s="11">
        <f t="shared" si="5"/>
        <v>0</v>
      </c>
      <c r="C25" s="11">
        <v>1</v>
      </c>
      <c r="D25" s="11">
        <f t="shared" si="9"/>
        <v>1</v>
      </c>
      <c r="E25" s="11">
        <f t="shared" si="0"/>
        <v>0</v>
      </c>
      <c r="F25" s="11">
        <f t="shared" si="6"/>
        <v>0</v>
      </c>
      <c r="G25" s="11" t="str">
        <f t="shared" si="7"/>
        <v>OK</v>
      </c>
      <c r="H25" s="11">
        <f t="shared" si="1"/>
        <v>0</v>
      </c>
      <c r="I25" s="11">
        <f t="shared" si="2"/>
        <v>0</v>
      </c>
      <c r="J25" s="24">
        <f>Zgłoszenie!A$8</f>
        <v>0</v>
      </c>
      <c r="K25" s="4">
        <v>23</v>
      </c>
      <c r="L25" s="20"/>
      <c r="M25" s="89"/>
      <c r="N25" s="17"/>
      <c r="O25" s="16"/>
      <c r="P25" s="25"/>
      <c r="Q25" s="23"/>
      <c r="R25" s="70" t="str">
        <f t="shared" si="3"/>
        <v>OK</v>
      </c>
      <c r="S25" s="70" t="str">
        <f t="shared" si="8"/>
        <v/>
      </c>
      <c r="T25" s="61"/>
      <c r="U25" s="62"/>
      <c r="V25" s="62"/>
      <c r="W25" s="62"/>
      <c r="X25" s="55"/>
      <c r="Y25" s="55"/>
      <c r="Z25" s="55"/>
    </row>
    <row r="26" spans="1:26" ht="14.25" customHeight="1">
      <c r="A26" s="11">
        <f t="shared" si="4"/>
        <v>0</v>
      </c>
      <c r="B26" s="11">
        <f t="shared" si="5"/>
        <v>0</v>
      </c>
      <c r="C26" s="11">
        <v>1</v>
      </c>
      <c r="D26" s="11">
        <f t="shared" si="9"/>
        <v>1</v>
      </c>
      <c r="E26" s="11">
        <f t="shared" si="0"/>
        <v>0</v>
      </c>
      <c r="F26" s="11">
        <f t="shared" si="6"/>
        <v>0</v>
      </c>
      <c r="G26" s="11" t="str">
        <f t="shared" si="7"/>
        <v>OK</v>
      </c>
      <c r="H26" s="11">
        <f t="shared" si="1"/>
        <v>0</v>
      </c>
      <c r="I26" s="11">
        <f t="shared" si="2"/>
        <v>0</v>
      </c>
      <c r="J26" s="24">
        <f>Zgłoszenie!A$8</f>
        <v>0</v>
      </c>
      <c r="K26" s="4">
        <v>24</v>
      </c>
      <c r="L26" s="20"/>
      <c r="M26" s="89"/>
      <c r="N26" s="17"/>
      <c r="O26" s="16"/>
      <c r="P26" s="25"/>
      <c r="Q26" s="23"/>
      <c r="R26" s="70" t="str">
        <f t="shared" si="3"/>
        <v>OK</v>
      </c>
      <c r="S26" s="70" t="str">
        <f t="shared" si="8"/>
        <v/>
      </c>
      <c r="T26" s="61"/>
      <c r="U26" s="62"/>
      <c r="V26" s="62"/>
      <c r="W26" s="62"/>
      <c r="X26" s="55"/>
      <c r="Y26" s="55"/>
      <c r="Z26" s="55"/>
    </row>
    <row r="27" spans="1:26" ht="14.25" customHeight="1">
      <c r="A27" s="11">
        <f t="shared" si="4"/>
        <v>0</v>
      </c>
      <c r="B27" s="11">
        <f t="shared" si="5"/>
        <v>0</v>
      </c>
      <c r="C27" s="11">
        <v>1</v>
      </c>
      <c r="D27" s="11">
        <f t="shared" si="9"/>
        <v>1</v>
      </c>
      <c r="E27" s="11">
        <f t="shared" si="0"/>
        <v>0</v>
      </c>
      <c r="F27" s="11">
        <f t="shared" si="6"/>
        <v>0</v>
      </c>
      <c r="G27" s="11" t="str">
        <f t="shared" si="7"/>
        <v>OK</v>
      </c>
      <c r="H27" s="11">
        <f t="shared" si="1"/>
        <v>0</v>
      </c>
      <c r="I27" s="11">
        <f t="shared" si="2"/>
        <v>0</v>
      </c>
      <c r="J27" s="24">
        <f>Zgłoszenie!A$8</f>
        <v>0</v>
      </c>
      <c r="K27" s="4">
        <v>25</v>
      </c>
      <c r="L27" s="20"/>
      <c r="M27" s="89"/>
      <c r="N27" s="17"/>
      <c r="O27" s="16"/>
      <c r="P27" s="25"/>
      <c r="Q27" s="23"/>
      <c r="R27" s="70" t="str">
        <f t="shared" si="3"/>
        <v>OK</v>
      </c>
      <c r="S27" s="70" t="str">
        <f t="shared" si="8"/>
        <v/>
      </c>
      <c r="T27" s="61"/>
      <c r="U27" s="62"/>
      <c r="V27" s="62"/>
      <c r="W27" s="62"/>
      <c r="X27" s="55"/>
      <c r="Y27" s="55"/>
      <c r="Z27" s="55"/>
    </row>
    <row r="28" spans="1:26" ht="14.25" customHeight="1">
      <c r="A28" s="11">
        <f t="shared" si="4"/>
        <v>0</v>
      </c>
      <c r="B28" s="11">
        <f t="shared" si="5"/>
        <v>0</v>
      </c>
      <c r="C28" s="11">
        <v>1</v>
      </c>
      <c r="D28" s="11">
        <f t="shared" si="9"/>
        <v>1</v>
      </c>
      <c r="E28" s="11">
        <f t="shared" si="0"/>
        <v>0</v>
      </c>
      <c r="F28" s="11">
        <f t="shared" si="6"/>
        <v>0</v>
      </c>
      <c r="G28" s="11" t="str">
        <f t="shared" si="7"/>
        <v>OK</v>
      </c>
      <c r="H28" s="11">
        <f t="shared" si="1"/>
        <v>0</v>
      </c>
      <c r="I28" s="11">
        <f t="shared" si="2"/>
        <v>0</v>
      </c>
      <c r="J28" s="24">
        <f>Zgłoszenie!A$8</f>
        <v>0</v>
      </c>
      <c r="K28" s="4">
        <v>26</v>
      </c>
      <c r="L28" s="20"/>
      <c r="M28" s="89"/>
      <c r="N28" s="17"/>
      <c r="O28" s="16"/>
      <c r="P28" s="25"/>
      <c r="Q28" s="23"/>
      <c r="R28" s="70" t="str">
        <f t="shared" si="3"/>
        <v>OK</v>
      </c>
      <c r="S28" s="70" t="str">
        <f t="shared" si="8"/>
        <v/>
      </c>
      <c r="T28" s="61"/>
      <c r="U28" s="62"/>
      <c r="V28" s="62"/>
      <c r="W28" s="62"/>
      <c r="X28" s="55"/>
      <c r="Y28" s="55"/>
      <c r="Z28" s="55"/>
    </row>
    <row r="29" spans="1:26" ht="14.25" customHeight="1">
      <c r="A29" s="11">
        <f t="shared" si="4"/>
        <v>0</v>
      </c>
      <c r="B29" s="11">
        <f t="shared" si="5"/>
        <v>0</v>
      </c>
      <c r="C29" s="11">
        <v>1</v>
      </c>
      <c r="D29" s="11">
        <f t="shared" si="9"/>
        <v>1</v>
      </c>
      <c r="E29" s="11">
        <f t="shared" si="0"/>
        <v>0</v>
      </c>
      <c r="F29" s="11">
        <f t="shared" si="6"/>
        <v>0</v>
      </c>
      <c r="G29" s="11" t="str">
        <f t="shared" si="7"/>
        <v>OK</v>
      </c>
      <c r="H29" s="11">
        <f t="shared" si="1"/>
        <v>0</v>
      </c>
      <c r="I29" s="11">
        <f t="shared" si="2"/>
        <v>0</v>
      </c>
      <c r="J29" s="24">
        <f>Zgłoszenie!A$8</f>
        <v>0</v>
      </c>
      <c r="K29" s="4">
        <v>27</v>
      </c>
      <c r="L29" s="20"/>
      <c r="M29" s="89"/>
      <c r="N29" s="17"/>
      <c r="O29" s="16"/>
      <c r="P29" s="25"/>
      <c r="Q29" s="23"/>
      <c r="R29" s="70" t="str">
        <f t="shared" si="3"/>
        <v>OK</v>
      </c>
      <c r="S29" s="70" t="str">
        <f t="shared" si="8"/>
        <v/>
      </c>
      <c r="T29" s="61"/>
      <c r="U29" s="62"/>
      <c r="V29" s="62"/>
      <c r="W29" s="62"/>
      <c r="X29" s="55"/>
      <c r="Y29" s="55"/>
      <c r="Z29" s="55"/>
    </row>
    <row r="30" spans="1:26" ht="14.25" customHeight="1">
      <c r="A30" s="11">
        <f t="shared" si="4"/>
        <v>0</v>
      </c>
      <c r="B30" s="11">
        <f t="shared" si="5"/>
        <v>0</v>
      </c>
      <c r="C30" s="11">
        <v>1</v>
      </c>
      <c r="D30" s="11">
        <f t="shared" si="9"/>
        <v>1</v>
      </c>
      <c r="E30" s="11">
        <f t="shared" si="0"/>
        <v>0</v>
      </c>
      <c r="F30" s="11">
        <f t="shared" si="6"/>
        <v>0</v>
      </c>
      <c r="G30" s="11" t="str">
        <f t="shared" si="7"/>
        <v>OK</v>
      </c>
      <c r="H30" s="11">
        <f t="shared" si="1"/>
        <v>0</v>
      </c>
      <c r="I30" s="11">
        <f t="shared" si="2"/>
        <v>0</v>
      </c>
      <c r="J30" s="24">
        <f>Zgłoszenie!A$8</f>
        <v>0</v>
      </c>
      <c r="K30" s="4">
        <v>28</v>
      </c>
      <c r="L30" s="20"/>
      <c r="M30" s="89"/>
      <c r="N30" s="17"/>
      <c r="O30" s="16"/>
      <c r="P30" s="25"/>
      <c r="Q30" s="23"/>
      <c r="R30" s="70" t="str">
        <f t="shared" si="3"/>
        <v>OK</v>
      </c>
      <c r="S30" s="70" t="str">
        <f t="shared" si="8"/>
        <v/>
      </c>
      <c r="T30" s="61"/>
      <c r="U30" s="62"/>
      <c r="V30" s="62"/>
      <c r="W30" s="62"/>
      <c r="X30" s="55"/>
      <c r="Y30" s="55"/>
      <c r="Z30" s="55"/>
    </row>
    <row r="31" spans="1:26" ht="14.25" customHeight="1">
      <c r="A31" s="11">
        <f t="shared" si="4"/>
        <v>0</v>
      </c>
      <c r="B31" s="11">
        <f t="shared" si="5"/>
        <v>0</v>
      </c>
      <c r="C31" s="11">
        <v>1</v>
      </c>
      <c r="D31" s="11">
        <f t="shared" si="9"/>
        <v>1</v>
      </c>
      <c r="E31" s="11">
        <f t="shared" si="0"/>
        <v>0</v>
      </c>
      <c r="F31" s="11">
        <f t="shared" si="6"/>
        <v>0</v>
      </c>
      <c r="G31" s="11" t="str">
        <f t="shared" si="7"/>
        <v>OK</v>
      </c>
      <c r="H31" s="11">
        <f t="shared" si="1"/>
        <v>0</v>
      </c>
      <c r="I31" s="11">
        <f t="shared" si="2"/>
        <v>0</v>
      </c>
      <c r="J31" s="24">
        <f>Zgłoszenie!A$8</f>
        <v>0</v>
      </c>
      <c r="K31" s="4">
        <v>29</v>
      </c>
      <c r="L31" s="20"/>
      <c r="M31" s="89"/>
      <c r="N31" s="17"/>
      <c r="O31" s="16"/>
      <c r="P31" s="25"/>
      <c r="Q31" s="23"/>
      <c r="R31" s="70" t="str">
        <f t="shared" si="3"/>
        <v>OK</v>
      </c>
      <c r="S31" s="70" t="str">
        <f t="shared" si="8"/>
        <v/>
      </c>
      <c r="T31" s="61"/>
      <c r="U31" s="62"/>
      <c r="V31" s="62"/>
      <c r="W31" s="62"/>
      <c r="X31" s="55"/>
      <c r="Y31" s="55"/>
      <c r="Z31" s="55"/>
    </row>
    <row r="32" spans="1:26" ht="14.25" customHeight="1">
      <c r="A32" s="11">
        <f t="shared" si="4"/>
        <v>0</v>
      </c>
      <c r="B32" s="11">
        <f t="shared" si="5"/>
        <v>0</v>
      </c>
      <c r="C32" s="11">
        <v>1</v>
      </c>
      <c r="D32" s="11">
        <f t="shared" si="9"/>
        <v>1</v>
      </c>
      <c r="E32" s="11">
        <f t="shared" si="0"/>
        <v>0</v>
      </c>
      <c r="F32" s="11">
        <f t="shared" si="6"/>
        <v>0</v>
      </c>
      <c r="G32" s="11" t="str">
        <f t="shared" si="7"/>
        <v>OK</v>
      </c>
      <c r="H32" s="11">
        <f t="shared" si="1"/>
        <v>0</v>
      </c>
      <c r="I32" s="11">
        <f t="shared" si="2"/>
        <v>0</v>
      </c>
      <c r="J32" s="24">
        <f>Zgłoszenie!A$8</f>
        <v>0</v>
      </c>
      <c r="K32" s="4">
        <v>30</v>
      </c>
      <c r="L32" s="20"/>
      <c r="M32" s="89"/>
      <c r="N32" s="17"/>
      <c r="O32" s="16"/>
      <c r="P32" s="25"/>
      <c r="Q32" s="23"/>
      <c r="R32" s="70" t="str">
        <f t="shared" si="3"/>
        <v>OK</v>
      </c>
      <c r="S32" s="70" t="str">
        <f t="shared" si="8"/>
        <v/>
      </c>
      <c r="T32" s="61"/>
      <c r="U32" s="62"/>
      <c r="V32" s="62"/>
      <c r="W32" s="62"/>
      <c r="X32" s="55"/>
      <c r="Y32" s="55"/>
      <c r="Z32" s="55"/>
    </row>
    <row r="33" spans="1:26" ht="14.25" customHeight="1">
      <c r="A33" s="11">
        <f t="shared" si="4"/>
        <v>0</v>
      </c>
      <c r="B33" s="11">
        <f t="shared" si="5"/>
        <v>0</v>
      </c>
      <c r="C33" s="11">
        <v>1</v>
      </c>
      <c r="D33" s="11">
        <f t="shared" si="9"/>
        <v>1</v>
      </c>
      <c r="E33" s="11">
        <f t="shared" si="0"/>
        <v>0</v>
      </c>
      <c r="F33" s="11">
        <f t="shared" si="6"/>
        <v>0</v>
      </c>
      <c r="G33" s="11" t="str">
        <f t="shared" si="7"/>
        <v>OK</v>
      </c>
      <c r="H33" s="11">
        <f t="shared" si="1"/>
        <v>0</v>
      </c>
      <c r="I33" s="11">
        <f t="shared" si="2"/>
        <v>0</v>
      </c>
      <c r="J33" s="24">
        <f>Zgłoszenie!A$8</f>
        <v>0</v>
      </c>
      <c r="K33" s="4">
        <v>31</v>
      </c>
      <c r="L33" s="20"/>
      <c r="M33" s="89"/>
      <c r="N33" s="17"/>
      <c r="O33" s="16"/>
      <c r="P33" s="25"/>
      <c r="Q33" s="23"/>
      <c r="R33" s="70" t="str">
        <f t="shared" si="3"/>
        <v>OK</v>
      </c>
      <c r="S33" s="70" t="str">
        <f t="shared" si="8"/>
        <v/>
      </c>
      <c r="T33" s="61"/>
      <c r="U33" s="62"/>
      <c r="V33" s="62"/>
      <c r="W33" s="62"/>
      <c r="X33" s="55"/>
      <c r="Y33" s="55"/>
      <c r="Z33" s="55"/>
    </row>
    <row r="34" spans="1:26" ht="14.25" customHeight="1">
      <c r="A34" s="11">
        <f t="shared" si="4"/>
        <v>0</v>
      </c>
      <c r="B34" s="11">
        <f t="shared" si="5"/>
        <v>0</v>
      </c>
      <c r="C34" s="11">
        <v>1</v>
      </c>
      <c r="D34" s="11">
        <f t="shared" si="9"/>
        <v>1</v>
      </c>
      <c r="E34" s="11">
        <f t="shared" si="0"/>
        <v>0</v>
      </c>
      <c r="F34" s="11">
        <f t="shared" si="6"/>
        <v>0</v>
      </c>
      <c r="G34" s="11" t="str">
        <f t="shared" si="7"/>
        <v>OK</v>
      </c>
      <c r="H34" s="11">
        <f t="shared" si="1"/>
        <v>0</v>
      </c>
      <c r="I34" s="11">
        <f t="shared" si="2"/>
        <v>0</v>
      </c>
      <c r="J34" s="24">
        <f>Zgłoszenie!A$8</f>
        <v>0</v>
      </c>
      <c r="K34" s="4">
        <v>32</v>
      </c>
      <c r="L34" s="20"/>
      <c r="M34" s="89"/>
      <c r="N34" s="17"/>
      <c r="O34" s="16"/>
      <c r="P34" s="25"/>
      <c r="Q34" s="23"/>
      <c r="R34" s="70" t="str">
        <f t="shared" si="3"/>
        <v>OK</v>
      </c>
      <c r="S34" s="70" t="str">
        <f t="shared" si="8"/>
        <v/>
      </c>
      <c r="T34" s="61"/>
      <c r="U34" s="62"/>
      <c r="V34" s="62"/>
      <c r="W34" s="62"/>
      <c r="X34" s="55"/>
      <c r="Y34" s="55"/>
      <c r="Z34" s="55"/>
    </row>
    <row r="35" spans="1:26" ht="14.25" customHeight="1">
      <c r="A35" s="11">
        <f t="shared" si="4"/>
        <v>0</v>
      </c>
      <c r="B35" s="11">
        <f t="shared" si="5"/>
        <v>0</v>
      </c>
      <c r="C35" s="11">
        <v>1</v>
      </c>
      <c r="D35" s="11">
        <f t="shared" si="9"/>
        <v>1</v>
      </c>
      <c r="E35" s="11">
        <f t="shared" ref="E35:E56" si="10">IF(P35&gt;0,1,0)</f>
        <v>0</v>
      </c>
      <c r="F35" s="11">
        <f t="shared" si="6"/>
        <v>0</v>
      </c>
      <c r="G35" s="11" t="str">
        <f t="shared" si="7"/>
        <v>OK</v>
      </c>
      <c r="H35" s="11">
        <f t="shared" ref="H35:H56" si="11">P35</f>
        <v>0</v>
      </c>
      <c r="I35" s="11">
        <f t="shared" si="2"/>
        <v>0</v>
      </c>
      <c r="J35" s="24">
        <f>Zgłoszenie!A$8</f>
        <v>0</v>
      </c>
      <c r="K35" s="4">
        <v>33</v>
      </c>
      <c r="L35" s="20"/>
      <c r="M35" s="89"/>
      <c r="N35" s="17"/>
      <c r="O35" s="16"/>
      <c r="P35" s="25"/>
      <c r="Q35" s="23"/>
      <c r="R35" s="70" t="str">
        <f t="shared" ref="R35:R56" si="12">G35</f>
        <v>OK</v>
      </c>
      <c r="S35" s="70" t="str">
        <f t="shared" si="8"/>
        <v/>
      </c>
      <c r="T35" s="61"/>
      <c r="U35" s="62"/>
      <c r="V35" s="62"/>
      <c r="W35" s="62"/>
      <c r="X35" s="55"/>
      <c r="Y35" s="55"/>
      <c r="Z35" s="55"/>
    </row>
    <row r="36" spans="1:26" ht="14.25" customHeight="1">
      <c r="A36" s="11">
        <f t="shared" si="4"/>
        <v>0</v>
      </c>
      <c r="B36" s="11">
        <f t="shared" si="5"/>
        <v>0</v>
      </c>
      <c r="C36" s="11">
        <v>1</v>
      </c>
      <c r="D36" s="11">
        <f t="shared" si="9"/>
        <v>1</v>
      </c>
      <c r="E36" s="11">
        <f t="shared" si="10"/>
        <v>0</v>
      </c>
      <c r="F36" s="11">
        <f t="shared" si="6"/>
        <v>0</v>
      </c>
      <c r="G36" s="11" t="str">
        <f t="shared" si="7"/>
        <v>OK</v>
      </c>
      <c r="H36" s="11">
        <f t="shared" si="11"/>
        <v>0</v>
      </c>
      <c r="I36" s="11">
        <f t="shared" si="2"/>
        <v>0</v>
      </c>
      <c r="J36" s="24">
        <f>Zgłoszenie!A$8</f>
        <v>0</v>
      </c>
      <c r="K36" s="4">
        <v>34</v>
      </c>
      <c r="L36" s="20"/>
      <c r="M36" s="89"/>
      <c r="N36" s="17"/>
      <c r="O36" s="16"/>
      <c r="P36" s="25"/>
      <c r="Q36" s="23"/>
      <c r="R36" s="70" t="str">
        <f t="shared" si="12"/>
        <v>OK</v>
      </c>
      <c r="S36" s="70" t="str">
        <f t="shared" si="8"/>
        <v/>
      </c>
      <c r="T36" s="61"/>
      <c r="U36" s="62"/>
      <c r="V36" s="62"/>
      <c r="W36" s="62"/>
      <c r="X36" s="55"/>
      <c r="Y36" s="55"/>
      <c r="Z36" s="55"/>
    </row>
    <row r="37" spans="1:26" ht="14.25" customHeight="1">
      <c r="A37" s="11">
        <f t="shared" si="4"/>
        <v>0</v>
      </c>
      <c r="B37" s="11">
        <f t="shared" si="5"/>
        <v>0</v>
      </c>
      <c r="C37" s="11">
        <v>1</v>
      </c>
      <c r="D37" s="11">
        <f t="shared" si="9"/>
        <v>1</v>
      </c>
      <c r="E37" s="11">
        <f t="shared" si="10"/>
        <v>0</v>
      </c>
      <c r="F37" s="11">
        <f t="shared" si="6"/>
        <v>0</v>
      </c>
      <c r="G37" s="11" t="str">
        <f t="shared" si="7"/>
        <v>OK</v>
      </c>
      <c r="H37" s="11">
        <f t="shared" si="11"/>
        <v>0</v>
      </c>
      <c r="I37" s="11">
        <f t="shared" si="2"/>
        <v>0</v>
      </c>
      <c r="J37" s="24">
        <f>Zgłoszenie!A$8</f>
        <v>0</v>
      </c>
      <c r="K37" s="4">
        <v>35</v>
      </c>
      <c r="L37" s="20"/>
      <c r="M37" s="89"/>
      <c r="N37" s="17"/>
      <c r="O37" s="16"/>
      <c r="P37" s="25"/>
      <c r="Q37" s="23"/>
      <c r="R37" s="70" t="str">
        <f t="shared" si="12"/>
        <v>OK</v>
      </c>
      <c r="S37" s="70" t="str">
        <f t="shared" si="8"/>
        <v/>
      </c>
      <c r="T37" s="61"/>
      <c r="U37" s="62"/>
      <c r="V37" s="62"/>
      <c r="W37" s="62"/>
      <c r="X37" s="55"/>
      <c r="Y37" s="55"/>
      <c r="Z37" s="55"/>
    </row>
    <row r="38" spans="1:26" ht="14.25" customHeight="1">
      <c r="A38" s="11">
        <f t="shared" si="4"/>
        <v>0</v>
      </c>
      <c r="B38" s="11">
        <f t="shared" si="5"/>
        <v>0</v>
      </c>
      <c r="C38" s="11">
        <v>1</v>
      </c>
      <c r="D38" s="11">
        <f t="shared" si="9"/>
        <v>1</v>
      </c>
      <c r="E38" s="11">
        <f t="shared" si="10"/>
        <v>0</v>
      </c>
      <c r="F38" s="11">
        <f t="shared" si="6"/>
        <v>0</v>
      </c>
      <c r="G38" s="11" t="str">
        <f t="shared" si="7"/>
        <v>OK</v>
      </c>
      <c r="H38" s="11">
        <f t="shared" si="11"/>
        <v>0</v>
      </c>
      <c r="I38" s="11">
        <f t="shared" si="2"/>
        <v>0</v>
      </c>
      <c r="J38" s="24">
        <f>Zgłoszenie!A$8</f>
        <v>0</v>
      </c>
      <c r="K38" s="4">
        <v>36</v>
      </c>
      <c r="L38" s="20"/>
      <c r="M38" s="89"/>
      <c r="N38" s="17"/>
      <c r="O38" s="16"/>
      <c r="P38" s="25"/>
      <c r="Q38" s="23"/>
      <c r="R38" s="70" t="str">
        <f t="shared" si="12"/>
        <v>OK</v>
      </c>
      <c r="S38" s="70" t="str">
        <f t="shared" si="8"/>
        <v/>
      </c>
      <c r="T38" s="61"/>
      <c r="U38" s="62"/>
      <c r="V38" s="62"/>
      <c r="W38" s="62"/>
      <c r="X38" s="55"/>
      <c r="Y38" s="55"/>
      <c r="Z38" s="55"/>
    </row>
    <row r="39" spans="1:26" ht="14.25" customHeight="1">
      <c r="A39" s="11">
        <f t="shared" si="4"/>
        <v>0</v>
      </c>
      <c r="B39" s="11">
        <f t="shared" si="5"/>
        <v>0</v>
      </c>
      <c r="C39" s="11">
        <v>1</v>
      </c>
      <c r="D39" s="11">
        <f t="shared" si="9"/>
        <v>1</v>
      </c>
      <c r="E39" s="11">
        <f t="shared" si="10"/>
        <v>0</v>
      </c>
      <c r="F39" s="11">
        <f t="shared" si="6"/>
        <v>0</v>
      </c>
      <c r="G39" s="11" t="str">
        <f t="shared" si="7"/>
        <v>OK</v>
      </c>
      <c r="H39" s="11">
        <f t="shared" si="11"/>
        <v>0</v>
      </c>
      <c r="I39" s="11">
        <f t="shared" si="2"/>
        <v>0</v>
      </c>
      <c r="J39" s="24">
        <f>Zgłoszenie!A$8</f>
        <v>0</v>
      </c>
      <c r="K39" s="4">
        <v>37</v>
      </c>
      <c r="L39" s="20"/>
      <c r="M39" s="89"/>
      <c r="N39" s="17"/>
      <c r="O39" s="16"/>
      <c r="P39" s="25"/>
      <c r="Q39" s="23"/>
      <c r="R39" s="70" t="str">
        <f t="shared" si="12"/>
        <v>OK</v>
      </c>
      <c r="S39" s="70" t="str">
        <f t="shared" si="8"/>
        <v/>
      </c>
      <c r="T39" s="61"/>
      <c r="U39" s="62"/>
      <c r="V39" s="62"/>
      <c r="W39" s="62"/>
      <c r="X39" s="55"/>
      <c r="Y39" s="55"/>
      <c r="Z39" s="55"/>
    </row>
    <row r="40" spans="1:26" ht="14.25" customHeight="1">
      <c r="A40" s="11">
        <f t="shared" si="4"/>
        <v>0</v>
      </c>
      <c r="B40" s="11">
        <f t="shared" si="5"/>
        <v>0</v>
      </c>
      <c r="C40" s="11">
        <v>1</v>
      </c>
      <c r="D40" s="11">
        <f t="shared" si="9"/>
        <v>1</v>
      </c>
      <c r="E40" s="11">
        <f t="shared" si="10"/>
        <v>0</v>
      </c>
      <c r="F40" s="11">
        <f t="shared" si="6"/>
        <v>0</v>
      </c>
      <c r="G40" s="11" t="str">
        <f t="shared" si="7"/>
        <v>OK</v>
      </c>
      <c r="H40" s="11">
        <f t="shared" si="11"/>
        <v>0</v>
      </c>
      <c r="I40" s="11">
        <f t="shared" si="2"/>
        <v>0</v>
      </c>
      <c r="J40" s="24">
        <f>Zgłoszenie!A$8</f>
        <v>0</v>
      </c>
      <c r="K40" s="4">
        <v>38</v>
      </c>
      <c r="L40" s="20"/>
      <c r="M40" s="89"/>
      <c r="N40" s="17"/>
      <c r="O40" s="16"/>
      <c r="P40" s="25"/>
      <c r="Q40" s="23"/>
      <c r="R40" s="70" t="str">
        <f t="shared" si="12"/>
        <v>OK</v>
      </c>
      <c r="S40" s="70" t="str">
        <f t="shared" si="8"/>
        <v/>
      </c>
      <c r="T40" s="61"/>
      <c r="U40" s="62"/>
      <c r="V40" s="62"/>
      <c r="W40" s="62"/>
      <c r="X40" s="55"/>
      <c r="Y40" s="55"/>
      <c r="Z40" s="55"/>
    </row>
    <row r="41" spans="1:26" ht="14.25" customHeight="1">
      <c r="A41" s="11">
        <f t="shared" si="4"/>
        <v>0</v>
      </c>
      <c r="B41" s="11">
        <f t="shared" si="5"/>
        <v>0</v>
      </c>
      <c r="C41" s="11">
        <v>1</v>
      </c>
      <c r="D41" s="11">
        <f t="shared" si="9"/>
        <v>1</v>
      </c>
      <c r="E41" s="11">
        <f t="shared" si="10"/>
        <v>0</v>
      </c>
      <c r="F41" s="11">
        <f t="shared" si="6"/>
        <v>0</v>
      </c>
      <c r="G41" s="11" t="str">
        <f t="shared" si="7"/>
        <v>OK</v>
      </c>
      <c r="H41" s="11">
        <f t="shared" si="11"/>
        <v>0</v>
      </c>
      <c r="I41" s="11">
        <f t="shared" si="2"/>
        <v>0</v>
      </c>
      <c r="J41" s="24">
        <f>Zgłoszenie!A$8</f>
        <v>0</v>
      </c>
      <c r="K41" s="4">
        <v>39</v>
      </c>
      <c r="L41" s="20"/>
      <c r="M41" s="89"/>
      <c r="N41" s="17"/>
      <c r="O41" s="16"/>
      <c r="P41" s="25"/>
      <c r="Q41" s="23"/>
      <c r="R41" s="70" t="str">
        <f t="shared" si="12"/>
        <v>OK</v>
      </c>
      <c r="S41" s="70" t="str">
        <f t="shared" si="8"/>
        <v/>
      </c>
      <c r="T41" s="61"/>
      <c r="U41" s="62"/>
      <c r="V41" s="62"/>
      <c r="W41" s="62"/>
      <c r="X41" s="55"/>
      <c r="Y41" s="55"/>
      <c r="Z41" s="55"/>
    </row>
    <row r="42" spans="1:26" ht="14.25" customHeight="1">
      <c r="A42" s="11">
        <f t="shared" si="4"/>
        <v>0</v>
      </c>
      <c r="B42" s="11">
        <f t="shared" si="5"/>
        <v>0</v>
      </c>
      <c r="C42" s="11">
        <v>1</v>
      </c>
      <c r="D42" s="11">
        <f t="shared" si="9"/>
        <v>1</v>
      </c>
      <c r="E42" s="11">
        <f t="shared" si="10"/>
        <v>0</v>
      </c>
      <c r="F42" s="11">
        <f t="shared" si="6"/>
        <v>0</v>
      </c>
      <c r="G42" s="11" t="str">
        <f t="shared" si="7"/>
        <v>OK</v>
      </c>
      <c r="H42" s="11">
        <f t="shared" si="11"/>
        <v>0</v>
      </c>
      <c r="I42" s="11">
        <f t="shared" si="2"/>
        <v>0</v>
      </c>
      <c r="J42" s="24">
        <f>Zgłoszenie!A$8</f>
        <v>0</v>
      </c>
      <c r="K42" s="4">
        <v>40</v>
      </c>
      <c r="L42" s="20"/>
      <c r="M42" s="89"/>
      <c r="N42" s="17"/>
      <c r="O42" s="16"/>
      <c r="P42" s="25"/>
      <c r="Q42" s="23"/>
      <c r="R42" s="70" t="str">
        <f t="shared" si="12"/>
        <v>OK</v>
      </c>
      <c r="S42" s="70" t="str">
        <f t="shared" si="8"/>
        <v/>
      </c>
      <c r="T42" s="61"/>
      <c r="U42" s="62"/>
      <c r="V42" s="62"/>
      <c r="W42" s="62"/>
      <c r="X42" s="55"/>
      <c r="Y42" s="55"/>
      <c r="Z42" s="55"/>
    </row>
    <row r="43" spans="1:26" ht="14.25" customHeight="1">
      <c r="A43" s="11">
        <f t="shared" si="4"/>
        <v>0</v>
      </c>
      <c r="B43" s="11">
        <f t="shared" si="5"/>
        <v>0</v>
      </c>
      <c r="C43" s="11">
        <v>1</v>
      </c>
      <c r="D43" s="11">
        <f t="shared" si="9"/>
        <v>1</v>
      </c>
      <c r="E43" s="11">
        <f t="shared" si="10"/>
        <v>0</v>
      </c>
      <c r="F43" s="11">
        <f t="shared" si="6"/>
        <v>0</v>
      </c>
      <c r="G43" s="11" t="str">
        <f t="shared" si="7"/>
        <v>OK</v>
      </c>
      <c r="H43" s="11">
        <f t="shared" si="11"/>
        <v>0</v>
      </c>
      <c r="I43" s="11">
        <f t="shared" si="2"/>
        <v>0</v>
      </c>
      <c r="J43" s="24">
        <f>Zgłoszenie!A$8</f>
        <v>0</v>
      </c>
      <c r="K43" s="4">
        <v>41</v>
      </c>
      <c r="L43" s="20"/>
      <c r="M43" s="89"/>
      <c r="N43" s="17"/>
      <c r="O43" s="16"/>
      <c r="P43" s="25"/>
      <c r="Q43" s="23"/>
      <c r="R43" s="70" t="str">
        <f t="shared" si="12"/>
        <v>OK</v>
      </c>
      <c r="S43" s="70" t="str">
        <f t="shared" si="8"/>
        <v/>
      </c>
      <c r="T43" s="61"/>
      <c r="U43" s="62"/>
      <c r="V43" s="62"/>
      <c r="W43" s="62"/>
      <c r="X43" s="55"/>
      <c r="Y43" s="55"/>
      <c r="Z43" s="55"/>
    </row>
    <row r="44" spans="1:26" ht="14.25" customHeight="1">
      <c r="A44" s="11">
        <f t="shared" si="4"/>
        <v>0</v>
      </c>
      <c r="B44" s="11">
        <f t="shared" si="5"/>
        <v>0</v>
      </c>
      <c r="C44" s="11">
        <v>1</v>
      </c>
      <c r="D44" s="11">
        <f t="shared" si="9"/>
        <v>1</v>
      </c>
      <c r="E44" s="11">
        <f t="shared" si="10"/>
        <v>0</v>
      </c>
      <c r="F44" s="11">
        <f t="shared" si="6"/>
        <v>0</v>
      </c>
      <c r="G44" s="11" t="str">
        <f t="shared" si="7"/>
        <v>OK</v>
      </c>
      <c r="H44" s="11">
        <f t="shared" si="11"/>
        <v>0</v>
      </c>
      <c r="I44" s="11">
        <f t="shared" si="2"/>
        <v>0</v>
      </c>
      <c r="J44" s="24">
        <f>Zgłoszenie!A$8</f>
        <v>0</v>
      </c>
      <c r="K44" s="4">
        <v>42</v>
      </c>
      <c r="L44" s="20"/>
      <c r="M44" s="89"/>
      <c r="N44" s="17"/>
      <c r="O44" s="16"/>
      <c r="P44" s="25"/>
      <c r="Q44" s="23"/>
      <c r="R44" s="70" t="str">
        <f t="shared" si="12"/>
        <v>OK</v>
      </c>
      <c r="S44" s="70" t="str">
        <f t="shared" si="8"/>
        <v/>
      </c>
      <c r="T44" s="61"/>
      <c r="U44" s="62"/>
      <c r="V44" s="62"/>
      <c r="W44" s="62"/>
      <c r="X44" s="55"/>
      <c r="Y44" s="55"/>
      <c r="Z44" s="55"/>
    </row>
    <row r="45" spans="1:26" ht="14.25" customHeight="1">
      <c r="A45" s="11">
        <f t="shared" si="4"/>
        <v>0</v>
      </c>
      <c r="B45" s="11">
        <f t="shared" si="5"/>
        <v>0</v>
      </c>
      <c r="C45" s="11">
        <v>1</v>
      </c>
      <c r="D45" s="11">
        <f t="shared" si="9"/>
        <v>1</v>
      </c>
      <c r="E45" s="11">
        <f t="shared" si="10"/>
        <v>0</v>
      </c>
      <c r="F45" s="11">
        <f t="shared" si="6"/>
        <v>0</v>
      </c>
      <c r="G45" s="11" t="str">
        <f t="shared" si="7"/>
        <v>OK</v>
      </c>
      <c r="H45" s="11">
        <f t="shared" si="11"/>
        <v>0</v>
      </c>
      <c r="I45" s="11">
        <f t="shared" si="2"/>
        <v>0</v>
      </c>
      <c r="J45" s="24">
        <f>Zgłoszenie!A$8</f>
        <v>0</v>
      </c>
      <c r="K45" s="4">
        <v>43</v>
      </c>
      <c r="L45" s="20"/>
      <c r="M45" s="89"/>
      <c r="N45" s="17"/>
      <c r="O45" s="16"/>
      <c r="P45" s="25"/>
      <c r="Q45" s="23"/>
      <c r="R45" s="70" t="str">
        <f t="shared" si="12"/>
        <v>OK</v>
      </c>
      <c r="S45" s="70" t="str">
        <f t="shared" si="8"/>
        <v/>
      </c>
      <c r="T45" s="61"/>
      <c r="U45" s="62"/>
      <c r="V45" s="62"/>
      <c r="W45" s="62"/>
      <c r="X45" s="55"/>
      <c r="Y45" s="55"/>
      <c r="Z45" s="55"/>
    </row>
    <row r="46" spans="1:26" ht="14.25" customHeight="1">
      <c r="A46" s="11">
        <f t="shared" si="4"/>
        <v>0</v>
      </c>
      <c r="B46" s="11">
        <f t="shared" si="5"/>
        <v>0</v>
      </c>
      <c r="C46" s="11">
        <v>1</v>
      </c>
      <c r="D46" s="11">
        <f t="shared" si="9"/>
        <v>1</v>
      </c>
      <c r="E46" s="11">
        <f t="shared" si="10"/>
        <v>0</v>
      </c>
      <c r="F46" s="11">
        <f t="shared" si="6"/>
        <v>0</v>
      </c>
      <c r="G46" s="11" t="str">
        <f t="shared" si="7"/>
        <v>OK</v>
      </c>
      <c r="H46" s="11">
        <f t="shared" si="11"/>
        <v>0</v>
      </c>
      <c r="I46" s="11">
        <f t="shared" si="2"/>
        <v>0</v>
      </c>
      <c r="J46" s="24">
        <f>Zgłoszenie!A$8</f>
        <v>0</v>
      </c>
      <c r="K46" s="4">
        <v>44</v>
      </c>
      <c r="L46" s="20"/>
      <c r="M46" s="89"/>
      <c r="N46" s="17"/>
      <c r="O46" s="16"/>
      <c r="P46" s="25"/>
      <c r="Q46" s="23"/>
      <c r="R46" s="70" t="str">
        <f t="shared" si="12"/>
        <v>OK</v>
      </c>
      <c r="S46" s="70" t="str">
        <f t="shared" si="8"/>
        <v/>
      </c>
      <c r="T46" s="61"/>
      <c r="U46" s="62"/>
      <c r="V46" s="62"/>
      <c r="W46" s="62"/>
      <c r="X46" s="55"/>
      <c r="Y46" s="55"/>
      <c r="Z46" s="55"/>
    </row>
    <row r="47" spans="1:26" ht="14.25" customHeight="1">
      <c r="A47" s="11">
        <f t="shared" si="4"/>
        <v>0</v>
      </c>
      <c r="B47" s="11">
        <f t="shared" si="5"/>
        <v>0</v>
      </c>
      <c r="C47" s="11">
        <v>1</v>
      </c>
      <c r="D47" s="11">
        <f t="shared" si="9"/>
        <v>1</v>
      </c>
      <c r="E47" s="11">
        <f t="shared" si="10"/>
        <v>0</v>
      </c>
      <c r="F47" s="11">
        <f t="shared" si="6"/>
        <v>0</v>
      </c>
      <c r="G47" s="11" t="str">
        <f t="shared" si="7"/>
        <v>OK</v>
      </c>
      <c r="H47" s="11">
        <f t="shared" si="11"/>
        <v>0</v>
      </c>
      <c r="I47" s="11">
        <f t="shared" si="2"/>
        <v>0</v>
      </c>
      <c r="J47" s="24">
        <f>Zgłoszenie!A$8</f>
        <v>0</v>
      </c>
      <c r="K47" s="4">
        <v>45</v>
      </c>
      <c r="L47" s="20"/>
      <c r="M47" s="89"/>
      <c r="N47" s="17"/>
      <c r="O47" s="16"/>
      <c r="P47" s="25"/>
      <c r="Q47" s="23"/>
      <c r="R47" s="70" t="str">
        <f t="shared" si="12"/>
        <v>OK</v>
      </c>
      <c r="S47" s="70" t="str">
        <f t="shared" si="8"/>
        <v/>
      </c>
      <c r="T47" s="61"/>
      <c r="U47" s="62"/>
      <c r="V47" s="62"/>
      <c r="W47" s="62"/>
      <c r="X47" s="55"/>
      <c r="Y47" s="55"/>
      <c r="Z47" s="55"/>
    </row>
    <row r="48" spans="1:26" ht="14.25" customHeight="1">
      <c r="A48" s="11">
        <f t="shared" si="4"/>
        <v>0</v>
      </c>
      <c r="B48" s="11">
        <f t="shared" si="5"/>
        <v>0</v>
      </c>
      <c r="C48" s="11">
        <v>1</v>
      </c>
      <c r="D48" s="11">
        <f t="shared" si="9"/>
        <v>1</v>
      </c>
      <c r="E48" s="11">
        <f t="shared" si="10"/>
        <v>0</v>
      </c>
      <c r="F48" s="11">
        <f t="shared" si="6"/>
        <v>0</v>
      </c>
      <c r="G48" s="11" t="str">
        <f t="shared" si="7"/>
        <v>OK</v>
      </c>
      <c r="H48" s="11">
        <f t="shared" si="11"/>
        <v>0</v>
      </c>
      <c r="I48" s="11">
        <f t="shared" si="2"/>
        <v>0</v>
      </c>
      <c r="J48" s="24">
        <f>Zgłoszenie!A$8</f>
        <v>0</v>
      </c>
      <c r="K48" s="4">
        <v>46</v>
      </c>
      <c r="L48" s="20"/>
      <c r="M48" s="89"/>
      <c r="N48" s="17"/>
      <c r="O48" s="16"/>
      <c r="P48" s="25"/>
      <c r="Q48" s="23"/>
      <c r="R48" s="70" t="str">
        <f t="shared" si="12"/>
        <v>OK</v>
      </c>
      <c r="S48" s="70" t="str">
        <f t="shared" si="8"/>
        <v/>
      </c>
      <c r="T48" s="61"/>
      <c r="U48" s="62"/>
      <c r="V48" s="62"/>
      <c r="W48" s="62"/>
      <c r="X48" s="55"/>
      <c r="Y48" s="55"/>
      <c r="Z48" s="55"/>
    </row>
    <row r="49" spans="1:26" ht="14.25" customHeight="1">
      <c r="A49" s="11">
        <f t="shared" si="4"/>
        <v>0</v>
      </c>
      <c r="B49" s="11">
        <f t="shared" si="5"/>
        <v>0</v>
      </c>
      <c r="C49" s="11">
        <v>1</v>
      </c>
      <c r="D49" s="11">
        <f t="shared" si="9"/>
        <v>1</v>
      </c>
      <c r="E49" s="11">
        <f t="shared" si="10"/>
        <v>0</v>
      </c>
      <c r="F49" s="11">
        <f t="shared" si="6"/>
        <v>0</v>
      </c>
      <c r="G49" s="11" t="str">
        <f t="shared" si="7"/>
        <v>OK</v>
      </c>
      <c r="H49" s="11">
        <f t="shared" si="11"/>
        <v>0</v>
      </c>
      <c r="I49" s="11">
        <f t="shared" si="2"/>
        <v>0</v>
      </c>
      <c r="J49" s="24">
        <f>Zgłoszenie!A$8</f>
        <v>0</v>
      </c>
      <c r="K49" s="4">
        <v>47</v>
      </c>
      <c r="L49" s="20"/>
      <c r="M49" s="89"/>
      <c r="N49" s="17"/>
      <c r="O49" s="16"/>
      <c r="P49" s="25"/>
      <c r="Q49" s="23"/>
      <c r="R49" s="70" t="str">
        <f t="shared" si="12"/>
        <v>OK</v>
      </c>
      <c r="S49" s="70" t="str">
        <f t="shared" si="8"/>
        <v/>
      </c>
      <c r="T49" s="61"/>
      <c r="U49" s="62"/>
      <c r="V49" s="62"/>
      <c r="W49" s="62"/>
      <c r="X49" s="55"/>
      <c r="Y49" s="55"/>
      <c r="Z49" s="55"/>
    </row>
    <row r="50" spans="1:26" ht="14.25" customHeight="1">
      <c r="A50" s="11">
        <f t="shared" si="4"/>
        <v>0</v>
      </c>
      <c r="B50" s="11">
        <f t="shared" si="5"/>
        <v>0</v>
      </c>
      <c r="C50" s="11">
        <v>1</v>
      </c>
      <c r="D50" s="11">
        <f t="shared" si="9"/>
        <v>1</v>
      </c>
      <c r="E50" s="11">
        <f t="shared" si="10"/>
        <v>0</v>
      </c>
      <c r="F50" s="11">
        <f t="shared" si="6"/>
        <v>0</v>
      </c>
      <c r="G50" s="11" t="str">
        <f t="shared" si="7"/>
        <v>OK</v>
      </c>
      <c r="H50" s="11">
        <f t="shared" si="11"/>
        <v>0</v>
      </c>
      <c r="I50" s="11">
        <f t="shared" si="2"/>
        <v>0</v>
      </c>
      <c r="J50" s="24">
        <f>Zgłoszenie!A$8</f>
        <v>0</v>
      </c>
      <c r="K50" s="4">
        <v>48</v>
      </c>
      <c r="L50" s="20"/>
      <c r="M50" s="89"/>
      <c r="N50" s="17"/>
      <c r="O50" s="16"/>
      <c r="P50" s="25"/>
      <c r="Q50" s="23"/>
      <c r="R50" s="70" t="str">
        <f t="shared" si="12"/>
        <v>OK</v>
      </c>
      <c r="S50" s="70"/>
      <c r="T50" s="61"/>
      <c r="U50" s="62"/>
      <c r="V50" s="62"/>
      <c r="W50" s="62"/>
      <c r="X50" s="55"/>
      <c r="Y50" s="55"/>
      <c r="Z50" s="55"/>
    </row>
    <row r="51" spans="1:26" ht="14.25" customHeight="1">
      <c r="A51" s="11">
        <f t="shared" si="4"/>
        <v>0</v>
      </c>
      <c r="B51" s="11">
        <f t="shared" si="5"/>
        <v>0</v>
      </c>
      <c r="C51" s="11">
        <v>1</v>
      </c>
      <c r="D51" s="11">
        <f t="shared" si="9"/>
        <v>1</v>
      </c>
      <c r="E51" s="11">
        <f t="shared" si="10"/>
        <v>0</v>
      </c>
      <c r="F51" s="11">
        <f t="shared" si="6"/>
        <v>0</v>
      </c>
      <c r="G51" s="11" t="str">
        <f t="shared" si="7"/>
        <v>OK</v>
      </c>
      <c r="H51" s="11">
        <f t="shared" si="11"/>
        <v>0</v>
      </c>
      <c r="I51" s="11">
        <f t="shared" si="2"/>
        <v>0</v>
      </c>
      <c r="J51" s="24">
        <f>Zgłoszenie!A$8</f>
        <v>0</v>
      </c>
      <c r="K51" s="4">
        <v>49</v>
      </c>
      <c r="L51" s="20"/>
      <c r="M51" s="89"/>
      <c r="N51" s="17"/>
      <c r="O51" s="16"/>
      <c r="P51" s="25"/>
      <c r="Q51" s="23"/>
      <c r="R51" s="70" t="str">
        <f t="shared" si="12"/>
        <v>OK</v>
      </c>
      <c r="S51" s="70"/>
      <c r="T51" s="61"/>
      <c r="U51" s="62"/>
      <c r="V51" s="62"/>
      <c r="W51" s="62"/>
      <c r="X51" s="55"/>
      <c r="Y51" s="55"/>
      <c r="Z51" s="55"/>
    </row>
    <row r="52" spans="1:26" ht="14.25" customHeight="1">
      <c r="A52" s="11">
        <f t="shared" si="4"/>
        <v>0</v>
      </c>
      <c r="B52" s="11">
        <f t="shared" si="5"/>
        <v>0</v>
      </c>
      <c r="C52" s="11">
        <v>1</v>
      </c>
      <c r="D52" s="11">
        <f t="shared" si="9"/>
        <v>1</v>
      </c>
      <c r="E52" s="11">
        <f t="shared" si="10"/>
        <v>0</v>
      </c>
      <c r="F52" s="11">
        <f t="shared" si="6"/>
        <v>0</v>
      </c>
      <c r="G52" s="11" t="str">
        <f t="shared" si="7"/>
        <v>OK</v>
      </c>
      <c r="H52" s="11">
        <f t="shared" si="11"/>
        <v>0</v>
      </c>
      <c r="I52" s="11">
        <f t="shared" si="2"/>
        <v>0</v>
      </c>
      <c r="J52" s="24">
        <f>Zgłoszenie!A$8</f>
        <v>0</v>
      </c>
      <c r="K52" s="4">
        <v>50</v>
      </c>
      <c r="L52" s="20"/>
      <c r="M52" s="89"/>
      <c r="N52" s="17"/>
      <c r="O52" s="16"/>
      <c r="P52" s="25"/>
      <c r="Q52" s="23"/>
      <c r="R52" s="70" t="str">
        <f t="shared" si="12"/>
        <v>OK</v>
      </c>
      <c r="S52" s="70"/>
      <c r="T52" s="61"/>
      <c r="U52" s="62"/>
      <c r="V52" s="62"/>
      <c r="W52" s="62"/>
      <c r="X52" s="55"/>
      <c r="Y52" s="55"/>
      <c r="Z52" s="55"/>
    </row>
    <row r="53" spans="1:26" ht="14.25" customHeight="1">
      <c r="A53" s="11">
        <f t="shared" si="4"/>
        <v>0</v>
      </c>
      <c r="B53" s="11">
        <f t="shared" si="5"/>
        <v>0</v>
      </c>
      <c r="C53" s="11">
        <v>1</v>
      </c>
      <c r="D53" s="11">
        <f t="shared" si="9"/>
        <v>1</v>
      </c>
      <c r="E53" s="11">
        <f t="shared" si="10"/>
        <v>0</v>
      </c>
      <c r="F53" s="11">
        <f t="shared" si="6"/>
        <v>0</v>
      </c>
      <c r="G53" s="11" t="str">
        <f t="shared" si="7"/>
        <v>OK</v>
      </c>
      <c r="H53" s="11">
        <f t="shared" si="11"/>
        <v>0</v>
      </c>
      <c r="I53" s="11">
        <f t="shared" si="2"/>
        <v>0</v>
      </c>
      <c r="J53" s="24">
        <f>Zgłoszenie!A$8</f>
        <v>0</v>
      </c>
      <c r="K53" s="4">
        <v>51</v>
      </c>
      <c r="L53" s="20"/>
      <c r="M53" s="89"/>
      <c r="N53" s="17"/>
      <c r="O53" s="16"/>
      <c r="P53" s="25"/>
      <c r="Q53" s="23"/>
      <c r="R53" s="70" t="str">
        <f t="shared" si="12"/>
        <v>OK</v>
      </c>
      <c r="S53" s="70"/>
      <c r="T53" s="61"/>
      <c r="U53" s="62"/>
      <c r="V53" s="62"/>
      <c r="W53" s="62"/>
      <c r="X53" s="55"/>
      <c r="Y53" s="55"/>
      <c r="Z53" s="55"/>
    </row>
    <row r="54" spans="1:26" ht="14.25" customHeight="1">
      <c r="A54" s="11">
        <f t="shared" si="4"/>
        <v>0</v>
      </c>
      <c r="B54" s="11">
        <f t="shared" si="5"/>
        <v>0</v>
      </c>
      <c r="C54" s="11">
        <v>1</v>
      </c>
      <c r="D54" s="11">
        <f t="shared" si="9"/>
        <v>1</v>
      </c>
      <c r="E54" s="11">
        <f t="shared" si="10"/>
        <v>0</v>
      </c>
      <c r="F54" s="11">
        <f t="shared" si="6"/>
        <v>0</v>
      </c>
      <c r="G54" s="11" t="str">
        <f t="shared" si="7"/>
        <v>OK</v>
      </c>
      <c r="H54" s="11">
        <f t="shared" si="11"/>
        <v>0</v>
      </c>
      <c r="I54" s="11">
        <f t="shared" si="2"/>
        <v>0</v>
      </c>
      <c r="J54" s="24">
        <f>Zgłoszenie!A$8</f>
        <v>0</v>
      </c>
      <c r="K54" s="4">
        <v>52</v>
      </c>
      <c r="L54" s="20"/>
      <c r="M54" s="89"/>
      <c r="N54" s="17"/>
      <c r="O54" s="16"/>
      <c r="P54" s="25"/>
      <c r="Q54" s="23"/>
      <c r="R54" s="70" t="str">
        <f t="shared" si="12"/>
        <v>OK</v>
      </c>
      <c r="S54" s="70"/>
      <c r="T54" s="61"/>
      <c r="U54" s="62"/>
      <c r="V54" s="62"/>
      <c r="W54" s="62"/>
      <c r="X54" s="55"/>
      <c r="Y54" s="55"/>
      <c r="Z54" s="55"/>
    </row>
    <row r="55" spans="1:26" ht="14.25" customHeight="1">
      <c r="A55" s="11">
        <f t="shared" si="4"/>
        <v>0</v>
      </c>
      <c r="B55" s="11">
        <f t="shared" si="5"/>
        <v>0</v>
      </c>
      <c r="C55" s="11">
        <v>1</v>
      </c>
      <c r="D55" s="11">
        <f t="shared" si="9"/>
        <v>1</v>
      </c>
      <c r="E55" s="11">
        <f t="shared" si="10"/>
        <v>0</v>
      </c>
      <c r="F55" s="11">
        <f t="shared" si="6"/>
        <v>0</v>
      </c>
      <c r="G55" s="11" t="str">
        <f t="shared" si="7"/>
        <v>OK</v>
      </c>
      <c r="H55" s="11">
        <f t="shared" si="11"/>
        <v>0</v>
      </c>
      <c r="I55" s="11">
        <f t="shared" si="2"/>
        <v>0</v>
      </c>
      <c r="J55" s="24">
        <f>Zgłoszenie!A$8</f>
        <v>0</v>
      </c>
      <c r="K55" s="4">
        <v>53</v>
      </c>
      <c r="L55" s="20"/>
      <c r="M55" s="89"/>
      <c r="N55" s="17"/>
      <c r="O55" s="16"/>
      <c r="P55" s="25"/>
      <c r="Q55" s="23"/>
      <c r="R55" s="70" t="str">
        <f t="shared" si="12"/>
        <v>OK</v>
      </c>
      <c r="S55" s="70"/>
      <c r="T55" s="61"/>
      <c r="U55" s="62"/>
      <c r="V55" s="62"/>
      <c r="W55" s="62"/>
      <c r="X55" s="55"/>
      <c r="Y55" s="55"/>
      <c r="Z55" s="55"/>
    </row>
    <row r="56" spans="1:26" ht="14.25" customHeight="1">
      <c r="A56" s="11">
        <f t="shared" si="4"/>
        <v>0</v>
      </c>
      <c r="B56" s="11">
        <f t="shared" si="5"/>
        <v>0</v>
      </c>
      <c r="C56" s="11">
        <v>1</v>
      </c>
      <c r="D56" s="11">
        <f t="shared" si="9"/>
        <v>1</v>
      </c>
      <c r="E56" s="11">
        <f t="shared" si="10"/>
        <v>0</v>
      </c>
      <c r="F56" s="11">
        <f t="shared" si="6"/>
        <v>0</v>
      </c>
      <c r="G56" s="11" t="str">
        <f t="shared" si="7"/>
        <v>OK</v>
      </c>
      <c r="H56" s="11">
        <f t="shared" si="11"/>
        <v>0</v>
      </c>
      <c r="I56" s="11">
        <f t="shared" si="2"/>
        <v>0</v>
      </c>
      <c r="J56" s="24">
        <f>Zgłoszenie!A$8</f>
        <v>0</v>
      </c>
      <c r="K56" s="4">
        <v>54</v>
      </c>
      <c r="L56" s="20"/>
      <c r="M56" s="89"/>
      <c r="N56" s="17"/>
      <c r="O56" s="16"/>
      <c r="P56" s="25"/>
      <c r="Q56" s="23"/>
      <c r="R56" s="70" t="str">
        <f t="shared" si="12"/>
        <v>OK</v>
      </c>
      <c r="S56" s="70" t="str">
        <f t="shared" si="8"/>
        <v/>
      </c>
      <c r="T56" s="61"/>
      <c r="U56" s="62"/>
      <c r="V56" s="62"/>
      <c r="W56" s="62"/>
      <c r="X56" s="55"/>
      <c r="Y56" s="55"/>
      <c r="Z56" s="55"/>
    </row>
    <row r="57" spans="1:2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</sheetData>
  <sheetProtection password="EAEB" sheet="1" objects="1" scenarios="1" selectLockedCells="1"/>
  <mergeCells count="10">
    <mergeCell ref="AD2:AE2"/>
    <mergeCell ref="AF2:AG2"/>
    <mergeCell ref="AB2:AC2"/>
    <mergeCell ref="R2:S2"/>
    <mergeCell ref="U2:V2"/>
    <mergeCell ref="V1:Y1"/>
    <mergeCell ref="K1:L1"/>
    <mergeCell ref="M1:Q1"/>
    <mergeCell ref="R1:S1"/>
    <mergeCell ref="U14:W14"/>
  </mergeCells>
  <conditionalFormatting sqref="O3:O14 O39:O47">
    <cfRule type="cellIs" dxfId="41" priority="36" stopIfTrue="1" operator="equal">
      <formula>"R"</formula>
    </cfRule>
    <cfRule type="cellIs" dxfId="40" priority="41" stopIfTrue="1" operator="equal">
      <formula>0</formula>
    </cfRule>
    <cfRule type="cellIs" dxfId="39" priority="43" stopIfTrue="1" operator="equal">
      <formula>"K"</formula>
    </cfRule>
    <cfRule type="cellIs" dxfId="38" priority="44" stopIfTrue="1" operator="equal">
      <formula>"M"</formula>
    </cfRule>
  </conditionalFormatting>
  <conditionalFormatting sqref="W15:W19 W3:W5">
    <cfRule type="cellIs" dxfId="37" priority="42" stopIfTrue="1" operator="equal">
      <formula>0</formula>
    </cfRule>
  </conditionalFormatting>
  <conditionalFormatting sqref="S3:T56">
    <cfRule type="containsText" dxfId="36" priority="40" stopIfTrue="1" operator="containsText" text="uzupełnij dane">
      <formula>NOT(ISERROR(SEARCH("uzupełnij dane",S3)))</formula>
    </cfRule>
  </conditionalFormatting>
  <conditionalFormatting sqref="R3:R56">
    <cfRule type="containsText" dxfId="35" priority="38" stopIfTrue="1" operator="containsText" text="OK">
      <formula>NOT(ISERROR(SEARCH("OK",R3)))</formula>
    </cfRule>
    <cfRule type="containsText" dxfId="34" priority="39" stopIfTrue="1" operator="containsText" text="błąd">
      <formula>NOT(ISERROR(SEARCH("błąd",R3)))</formula>
    </cfRule>
  </conditionalFormatting>
  <conditionalFormatting sqref="O15:O21">
    <cfRule type="cellIs" dxfId="33" priority="32" stopIfTrue="1" operator="equal">
      <formula>"R"</formula>
    </cfRule>
    <cfRule type="cellIs" dxfId="32" priority="33" stopIfTrue="1" operator="equal">
      <formula>0</formula>
    </cfRule>
    <cfRule type="cellIs" dxfId="31" priority="34" stopIfTrue="1" operator="equal">
      <formula>"K"</formula>
    </cfRule>
    <cfRule type="cellIs" dxfId="30" priority="35" stopIfTrue="1" operator="equal">
      <formula>"M"</formula>
    </cfRule>
  </conditionalFormatting>
  <conditionalFormatting sqref="O22:O31">
    <cfRule type="cellIs" dxfId="29" priority="28" stopIfTrue="1" operator="equal">
      <formula>"R"</formula>
    </cfRule>
    <cfRule type="cellIs" dxfId="28" priority="29" stopIfTrue="1" operator="equal">
      <formula>0</formula>
    </cfRule>
    <cfRule type="cellIs" dxfId="27" priority="30" stopIfTrue="1" operator="equal">
      <formula>"K"</formula>
    </cfRule>
    <cfRule type="cellIs" dxfId="26" priority="31" stopIfTrue="1" operator="equal">
      <formula>"M"</formula>
    </cfRule>
  </conditionalFormatting>
  <conditionalFormatting sqref="O32:O38">
    <cfRule type="cellIs" dxfId="25" priority="24" stopIfTrue="1" operator="equal">
      <formula>"R"</formula>
    </cfRule>
    <cfRule type="cellIs" dxfId="24" priority="25" stopIfTrue="1" operator="equal">
      <formula>0</formula>
    </cfRule>
    <cfRule type="cellIs" dxfId="23" priority="26" stopIfTrue="1" operator="equal">
      <formula>"K"</formula>
    </cfRule>
    <cfRule type="cellIs" dxfId="22" priority="27" stopIfTrue="1" operator="equal">
      <formula>"M"</formula>
    </cfRule>
  </conditionalFormatting>
  <conditionalFormatting sqref="O38:O40">
    <cfRule type="cellIs" dxfId="21" priority="20" stopIfTrue="1" operator="equal">
      <formula>"R"</formula>
    </cfRule>
    <cfRule type="cellIs" dxfId="20" priority="21" stopIfTrue="1" operator="equal">
      <formula>0</formula>
    </cfRule>
    <cfRule type="cellIs" dxfId="19" priority="22" stopIfTrue="1" operator="equal">
      <formula>"K"</formula>
    </cfRule>
    <cfRule type="cellIs" dxfId="18" priority="23" stopIfTrue="1" operator="equal">
      <formula>"M"</formula>
    </cfRule>
  </conditionalFormatting>
  <conditionalFormatting sqref="O41:O47">
    <cfRule type="cellIs" dxfId="17" priority="16" stopIfTrue="1" operator="equal">
      <formula>"R"</formula>
    </cfRule>
    <cfRule type="cellIs" dxfId="16" priority="17" stopIfTrue="1" operator="equal">
      <formula>0</formula>
    </cfRule>
    <cfRule type="cellIs" dxfId="15" priority="18" stopIfTrue="1" operator="equal">
      <formula>"K"</formula>
    </cfRule>
    <cfRule type="cellIs" dxfId="14" priority="19" stopIfTrue="1" operator="equal">
      <formula>"M"</formula>
    </cfRule>
  </conditionalFormatting>
  <conditionalFormatting sqref="O48:O56">
    <cfRule type="cellIs" dxfId="13" priority="12" stopIfTrue="1" operator="equal">
      <formula>"R"</formula>
    </cfRule>
    <cfRule type="cellIs" dxfId="12" priority="13" stopIfTrue="1" operator="equal">
      <formula>0</formula>
    </cfRule>
    <cfRule type="cellIs" dxfId="11" priority="14" stopIfTrue="1" operator="equal">
      <formula>"K"</formula>
    </cfRule>
    <cfRule type="cellIs" dxfId="10" priority="15" stopIfTrue="1" operator="equal">
      <formula>"M"</formula>
    </cfRule>
  </conditionalFormatting>
  <conditionalFormatting sqref="O48:O56">
    <cfRule type="cellIs" dxfId="9" priority="8" stopIfTrue="1" operator="equal">
      <formula>"R"</formula>
    </cfRule>
    <cfRule type="cellIs" dxfId="8" priority="9" stopIfTrue="1" operator="equal">
      <formula>0</formula>
    </cfRule>
    <cfRule type="cellIs" dxfId="7" priority="10" stopIfTrue="1" operator="equal">
      <formula>"K"</formula>
    </cfRule>
    <cfRule type="cellIs" dxfId="6" priority="11" stopIfTrue="1" operator="equal">
      <formula>"M"</formula>
    </cfRule>
  </conditionalFormatting>
  <conditionalFormatting sqref="Y3:Y6">
    <cfRule type="cellIs" dxfId="5" priority="4" stopIfTrue="1" operator="notEqual">
      <formula>0</formula>
    </cfRule>
    <cfRule type="cellIs" dxfId="4" priority="5" stopIfTrue="1" operator="equal">
      <formula>0</formula>
    </cfRule>
    <cfRule type="cellIs" dxfId="3" priority="6" stopIfTrue="1" operator="equal">
      <formula>0</formula>
    </cfRule>
  </conditionalFormatting>
  <conditionalFormatting sqref="Y3:Y5">
    <cfRule type="containsErrors" dxfId="2" priority="3" stopIfTrue="1">
      <formula>ISERROR(Y3)</formula>
    </cfRule>
  </conditionalFormatting>
  <conditionalFormatting sqref="M1:Q1">
    <cfRule type="cellIs" dxfId="1" priority="2" stopIfTrue="1" operator="equal">
      <formula>0</formula>
    </cfRule>
  </conditionalFormatting>
  <conditionalFormatting sqref="V1:Y1">
    <cfRule type="cellIs" dxfId="0" priority="1" stopIfTrue="1" operator="equal">
      <formula>0</formula>
    </cfRule>
  </conditionalFormatting>
  <dataValidations count="5">
    <dataValidation type="list" allowBlank="1" showInputMessage="1" showErrorMessage="1" errorTitle="Płeć osoby" error="Jeżeli mężczyzna, chłopiec - wpisz M;_x000a_jeżeli kobieta, dziewczynka - wpisz K" sqref="O3:O56">
      <formula1>$AB$3:$AB$5</formula1>
    </dataValidation>
    <dataValidation type="list" allowBlank="1" showInputMessage="1" showErrorMessage="1" errorTitle="Wybierz typ noclegu" error="namiot - noclegi w namiocie;_x000a_pokój - noclegi w pokoju 2-4 osobowym;_x000a_izba - noclegi w pokojach 5-12 osobowych." sqref="N3:N56">
      <formula1>$AD$3:$AD$5</formula1>
    </dataValidation>
    <dataValidation type="list" allowBlank="1" showInputMessage="1" showErrorMessage="1" errorTitle="Wpisz rozmiar koszulki" error="S- rozmiar najmniejszy;_x000a_M - rozmiar mały;_x000a_L - rozmiar średni;_x000a_XL - rozmiar duży;_x000a_XXL - rozmiarb. duży." sqref="P3:P56">
      <formula1>$AF$3:$AF$7</formula1>
    </dataValidation>
    <dataValidation type="textLength" allowBlank="1" showInputMessage="1" showErrorMessage="1" errorTitle="Niepoprawny numer PESEL" error="Wpisz numer PESEL składający się z11 cyfr, bez spacji." sqref="M3:M22 M24:M56">
      <formula1>11</formula1>
      <formula2>11</formula2>
    </dataValidation>
    <dataValidation type="custom" allowBlank="1" showInputMessage="1" showErrorMessage="1" errorTitle="Niepoprawny numer PESEL" error="Wpisz numer PESEL składający się z11 cyfr, bez spacji." sqref="M23">
      <formula1>11</formula1>
    </dataValidation>
  </dataValidations>
  <pageMargins left="0.74803149606299213" right="0.15748031496062992" top="0.22916666666666666" bottom="0.23622047244094491" header="0.15748031496062992" footer="0.15748031496062992"/>
  <pageSetup paperSize="9" fitToWidth="2" fitToHeight="2" orientation="portrait" r:id="rId1"/>
  <headerFooter>
    <oddHeader>&amp;LXXVI RAJD LEŚNIKA&amp;C&amp;A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Z81"/>
  <sheetViews>
    <sheetView zoomScale="70" zoomScaleNormal="70" zoomScalePageLayoutView="70" workbookViewId="0">
      <selection activeCell="B3" sqref="B3"/>
    </sheetView>
  </sheetViews>
  <sheetFormatPr defaultRowHeight="15"/>
  <cols>
    <col min="1" max="1" width="6.85546875" style="98" bestFit="1" customWidth="1"/>
    <col min="2" max="2" width="29" style="98" bestFit="1" customWidth="1"/>
    <col min="3" max="3" width="94.85546875" style="98" bestFit="1" customWidth="1"/>
    <col min="4" max="4" width="43.140625" style="98" bestFit="1" customWidth="1"/>
    <col min="5" max="5" width="11.42578125" style="98" bestFit="1" customWidth="1"/>
    <col min="6" max="6" width="18.85546875" style="98" customWidth="1"/>
    <col min="7" max="9" width="17.85546875" style="98" hidden="1" customWidth="1"/>
    <col min="10" max="13" width="0" style="98" hidden="1" customWidth="1"/>
    <col min="14" max="14" width="106" style="98" hidden="1" customWidth="1"/>
    <col min="15" max="19" width="0" style="98" hidden="1" customWidth="1"/>
    <col min="20" max="16384" width="9.140625" style="98"/>
  </cols>
  <sheetData>
    <row r="1" spans="1:26" ht="16.5" customHeight="1">
      <c r="A1" s="94" t="s">
        <v>198</v>
      </c>
      <c r="B1" s="217" t="s">
        <v>31</v>
      </c>
      <c r="C1" s="217"/>
      <c r="D1" s="217"/>
      <c r="E1" s="95" t="s">
        <v>199</v>
      </c>
      <c r="F1" s="96" t="s">
        <v>201</v>
      </c>
      <c r="G1" s="210" t="s">
        <v>36</v>
      </c>
      <c r="H1" s="211"/>
      <c r="I1" s="212"/>
      <c r="J1" s="97"/>
      <c r="K1" s="97"/>
      <c r="L1" s="97"/>
      <c r="M1" s="97"/>
      <c r="N1" s="216" t="s">
        <v>15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0" customHeight="1">
      <c r="A2" s="99" t="s">
        <v>197</v>
      </c>
      <c r="B2" s="100" t="s">
        <v>30</v>
      </c>
      <c r="C2" s="101" t="s">
        <v>32</v>
      </c>
      <c r="D2" s="102" t="s">
        <v>33</v>
      </c>
      <c r="E2" s="103" t="s">
        <v>200</v>
      </c>
      <c r="F2" s="104" t="s">
        <v>202</v>
      </c>
      <c r="G2" s="213"/>
      <c r="H2" s="214"/>
      <c r="I2" s="215"/>
      <c r="J2" s="97"/>
      <c r="K2" s="97"/>
      <c r="L2" s="97"/>
      <c r="M2" s="97"/>
      <c r="N2" s="216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7.100000000000001" customHeight="1">
      <c r="A3" s="105" t="s">
        <v>213</v>
      </c>
      <c r="B3" s="106" t="s">
        <v>262</v>
      </c>
      <c r="C3" s="106" t="s">
        <v>270</v>
      </c>
      <c r="D3" s="107" t="s">
        <v>318</v>
      </c>
      <c r="E3" s="108">
        <v>45</v>
      </c>
      <c r="F3" s="109">
        <v>760</v>
      </c>
      <c r="G3" s="110"/>
      <c r="H3" s="111"/>
      <c r="I3" s="112"/>
      <c r="J3" s="97"/>
      <c r="K3" s="97"/>
      <c r="L3" s="97"/>
      <c r="M3" s="97"/>
      <c r="N3" s="113" t="str">
        <f>CONCATENATE(B3,", ",C3)</f>
        <v>Nadleśnictwo Gdańsk, Cysterską ścieżką po oliwskich lasach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7.100000000000001" customHeight="1">
      <c r="A4" s="114" t="s">
        <v>214</v>
      </c>
      <c r="B4" s="106" t="s">
        <v>262</v>
      </c>
      <c r="C4" s="115" t="s">
        <v>271</v>
      </c>
      <c r="D4" s="116" t="s">
        <v>318</v>
      </c>
      <c r="E4" s="117">
        <v>45</v>
      </c>
      <c r="F4" s="118">
        <v>760</v>
      </c>
      <c r="G4" s="119"/>
      <c r="H4" s="120"/>
      <c r="I4" s="121"/>
      <c r="J4" s="97"/>
      <c r="K4" s="97"/>
      <c r="L4" s="97"/>
      <c r="M4" s="97"/>
      <c r="N4" s="113" t="str">
        <f t="shared" ref="N4:N51" si="0">CONCATENATE(B4,", ",C4)</f>
        <v>Nadleśnictwo Gdańsk, Gdynia – brzegiem morza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7.100000000000001" customHeight="1">
      <c r="A5" s="114" t="s">
        <v>215</v>
      </c>
      <c r="B5" s="116" t="s">
        <v>262</v>
      </c>
      <c r="C5" s="116" t="s">
        <v>272</v>
      </c>
      <c r="D5" s="116" t="s">
        <v>318</v>
      </c>
      <c r="E5" s="117">
        <v>45</v>
      </c>
      <c r="F5" s="118">
        <v>760</v>
      </c>
      <c r="G5" s="119"/>
      <c r="H5" s="120"/>
      <c r="I5" s="121"/>
      <c r="J5" s="97"/>
      <c r="K5" s="97"/>
      <c r="L5" s="97"/>
      <c r="M5" s="97"/>
      <c r="N5" s="113" t="str">
        <f t="shared" si="0"/>
        <v>Nadleśnictwo Gdańsk, Sobieszewo – bursztynowa wyspa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7.100000000000001" customHeight="1">
      <c r="A6" s="114" t="s">
        <v>216</v>
      </c>
      <c r="B6" s="116" t="s">
        <v>262</v>
      </c>
      <c r="C6" s="116" t="s">
        <v>273</v>
      </c>
      <c r="D6" s="116" t="s">
        <v>318</v>
      </c>
      <c r="E6" s="117">
        <v>45</v>
      </c>
      <c r="F6" s="118">
        <v>760</v>
      </c>
      <c r="G6" s="119"/>
      <c r="H6" s="120"/>
      <c r="I6" s="121"/>
      <c r="J6" s="97"/>
      <c r="K6" s="97"/>
      <c r="L6" s="97"/>
      <c r="M6" s="97"/>
      <c r="N6" s="113" t="str">
        <f t="shared" si="0"/>
        <v>Nadleśnictwo Gdańsk, Gdańsk – Główne Miasto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7.100000000000001" customHeight="1">
      <c r="A7" s="114" t="s">
        <v>217</v>
      </c>
      <c r="B7" s="116" t="s">
        <v>262</v>
      </c>
      <c r="C7" s="116" t="s">
        <v>274</v>
      </c>
      <c r="D7" s="116" t="s">
        <v>319</v>
      </c>
      <c r="E7" s="117">
        <v>45</v>
      </c>
      <c r="F7" s="118">
        <v>760</v>
      </c>
      <c r="G7" s="119"/>
      <c r="H7" s="120"/>
      <c r="I7" s="121"/>
      <c r="J7" s="97"/>
      <c r="K7" s="97"/>
      <c r="L7" s="97"/>
      <c r="M7" s="97"/>
      <c r="N7" s="113" t="str">
        <f t="shared" si="0"/>
        <v>Nadleśnictwo Gdańsk, Gdynia – miasto z lasu i morza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7.100000000000001" customHeight="1">
      <c r="A8" s="114" t="s">
        <v>218</v>
      </c>
      <c r="B8" s="116" t="s">
        <v>262</v>
      </c>
      <c r="C8" s="116" t="s">
        <v>275</v>
      </c>
      <c r="D8" s="116" t="s">
        <v>319</v>
      </c>
      <c r="E8" s="117">
        <v>45</v>
      </c>
      <c r="F8" s="118">
        <v>760</v>
      </c>
      <c r="G8" s="119"/>
      <c r="H8" s="120"/>
      <c r="I8" s="121"/>
      <c r="J8" s="97"/>
      <c r="K8" s="97"/>
      <c r="L8" s="97"/>
      <c r="M8" s="97"/>
      <c r="N8" s="113" t="str">
        <f t="shared" si="0"/>
        <v>Nadleśnictwo Gdańsk, Rowerowe zwiedzanie Żuław- śladami domów podcieniowych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17.100000000000001" customHeight="1">
      <c r="A9" s="114" t="s">
        <v>219</v>
      </c>
      <c r="B9" s="116" t="s">
        <v>262</v>
      </c>
      <c r="C9" s="116" t="s">
        <v>276</v>
      </c>
      <c r="D9" s="116" t="s">
        <v>318</v>
      </c>
      <c r="E9" s="117">
        <v>45</v>
      </c>
      <c r="F9" s="118">
        <v>760</v>
      </c>
      <c r="G9" s="119"/>
      <c r="H9" s="120"/>
      <c r="I9" s="121"/>
      <c r="J9" s="97"/>
      <c r="K9" s="97"/>
      <c r="L9" s="97"/>
      <c r="M9" s="97"/>
      <c r="N9" s="113" t="str">
        <f t="shared" si="0"/>
        <v>Nadleśnictwo Gdańsk, Szlakiem morenowych wzgórz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17.100000000000001" customHeight="1">
      <c r="A10" s="114" t="s">
        <v>220</v>
      </c>
      <c r="B10" s="116" t="s">
        <v>262</v>
      </c>
      <c r="C10" s="116" t="s">
        <v>277</v>
      </c>
      <c r="D10" s="116" t="s">
        <v>318</v>
      </c>
      <c r="E10" s="117">
        <v>45</v>
      </c>
      <c r="F10" s="118">
        <v>760</v>
      </c>
      <c r="G10" s="119"/>
      <c r="H10" s="120"/>
      <c r="I10" s="121"/>
      <c r="J10" s="97"/>
      <c r="K10" s="97"/>
      <c r="L10" s="97"/>
      <c r="M10" s="97"/>
      <c r="N10" s="113" t="str">
        <f t="shared" si="0"/>
        <v>Nadleśnictwo Gdańsk, Trzy razy molo – wybrzeżem przez trzy miasta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ht="17.100000000000001" customHeight="1">
      <c r="A11" s="114" t="s">
        <v>221</v>
      </c>
      <c r="B11" s="116" t="s">
        <v>263</v>
      </c>
      <c r="C11" s="116" t="s">
        <v>278</v>
      </c>
      <c r="D11" s="116" t="s">
        <v>320</v>
      </c>
      <c r="E11" s="117">
        <v>40</v>
      </c>
      <c r="F11" s="118">
        <v>750</v>
      </c>
      <c r="G11" s="119"/>
      <c r="H11" s="120"/>
      <c r="I11" s="121"/>
      <c r="J11" s="97"/>
      <c r="K11" s="97"/>
      <c r="L11" s="97"/>
      <c r="M11" s="97"/>
      <c r="N11" s="113" t="str">
        <f t="shared" si="0"/>
        <v>Nadleśnictwo Wejherowo, Wycieczka rowerowa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6" ht="17.100000000000001" customHeight="1">
      <c r="A12" s="114" t="s">
        <v>222</v>
      </c>
      <c r="B12" s="116" t="s">
        <v>263</v>
      </c>
      <c r="C12" s="116" t="s">
        <v>279</v>
      </c>
      <c r="D12" s="116" t="s">
        <v>321</v>
      </c>
      <c r="E12" s="117">
        <v>60</v>
      </c>
      <c r="F12" s="118">
        <v>705</v>
      </c>
      <c r="G12" s="119"/>
      <c r="H12" s="120"/>
      <c r="I12" s="121"/>
      <c r="J12" s="97"/>
      <c r="K12" s="97"/>
      <c r="L12" s="97"/>
      <c r="M12" s="97"/>
      <c r="N12" s="113" t="str">
        <f t="shared" si="0"/>
        <v>Nadleśnictwo Wejherowo, Borem … plażą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6" ht="17.100000000000001" customHeight="1">
      <c r="A13" s="114" t="s">
        <v>223</v>
      </c>
      <c r="B13" s="116" t="s">
        <v>263</v>
      </c>
      <c r="C13" s="116" t="s">
        <v>280</v>
      </c>
      <c r="D13" s="116" t="s">
        <v>322</v>
      </c>
      <c r="E13" s="117">
        <v>50</v>
      </c>
      <c r="F13" s="118">
        <v>740</v>
      </c>
      <c r="G13" s="119"/>
      <c r="H13" s="120"/>
      <c r="I13" s="121"/>
      <c r="J13" s="97"/>
      <c r="K13" s="97"/>
      <c r="L13" s="97"/>
      <c r="M13" s="97"/>
      <c r="N13" s="113" t="str">
        <f t="shared" si="0"/>
        <v>Nadleśnictwo Wejherowo, Kaszubska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spans="1:26" ht="17.100000000000001" customHeight="1">
      <c r="A14" s="114" t="s">
        <v>224</v>
      </c>
      <c r="B14" s="116" t="s">
        <v>263</v>
      </c>
      <c r="C14" s="116" t="s">
        <v>281</v>
      </c>
      <c r="D14" s="116" t="s">
        <v>322</v>
      </c>
      <c r="E14" s="117">
        <v>40</v>
      </c>
      <c r="F14" s="118">
        <v>750</v>
      </c>
      <c r="G14" s="119"/>
      <c r="H14" s="120"/>
      <c r="I14" s="121"/>
      <c r="J14" s="97"/>
      <c r="K14" s="97"/>
      <c r="L14" s="97"/>
      <c r="M14" s="97"/>
      <c r="N14" s="113" t="str">
        <f t="shared" si="0"/>
        <v>Nadleśnictwo Wejherowo, Nadmorska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spans="1:26" ht="17.100000000000001" customHeight="1">
      <c r="A15" s="114" t="s">
        <v>225</v>
      </c>
      <c r="B15" s="116" t="s">
        <v>263</v>
      </c>
      <c r="C15" s="116" t="s">
        <v>282</v>
      </c>
      <c r="D15" s="116" t="s">
        <v>320</v>
      </c>
      <c r="E15" s="117">
        <v>40</v>
      </c>
      <c r="F15" s="118">
        <v>660</v>
      </c>
      <c r="G15" s="119"/>
      <c r="H15" s="120"/>
      <c r="I15" s="121"/>
      <c r="J15" s="97"/>
      <c r="K15" s="97"/>
      <c r="L15" s="97"/>
      <c r="M15" s="97"/>
      <c r="N15" s="113" t="str">
        <f t="shared" si="0"/>
        <v>Nadleśnictwo Wejherowo, Historyczna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spans="1:26" ht="17.100000000000001" customHeight="1">
      <c r="A16" s="114" t="s">
        <v>226</v>
      </c>
      <c r="B16" s="116" t="s">
        <v>263</v>
      </c>
      <c r="C16" s="116" t="s">
        <v>283</v>
      </c>
      <c r="D16" s="116" t="s">
        <v>322</v>
      </c>
      <c r="E16" s="117">
        <v>50</v>
      </c>
      <c r="F16" s="118">
        <v>650</v>
      </c>
      <c r="G16" s="119"/>
      <c r="H16" s="120"/>
      <c r="I16" s="121"/>
      <c r="J16" s="97"/>
      <c r="K16" s="97"/>
      <c r="L16" s="97"/>
      <c r="M16" s="97"/>
      <c r="N16" s="113" t="str">
        <f t="shared" si="0"/>
        <v>Nadleśnictwo Wejherowo, Folk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spans="1:26" ht="17.100000000000001" customHeight="1">
      <c r="A17" s="114" t="s">
        <v>227</v>
      </c>
      <c r="B17" s="116" t="s">
        <v>263</v>
      </c>
      <c r="C17" s="116" t="s">
        <v>284</v>
      </c>
      <c r="D17" s="116" t="s">
        <v>322</v>
      </c>
      <c r="E17" s="117">
        <v>50</v>
      </c>
      <c r="F17" s="118">
        <v>670</v>
      </c>
      <c r="G17" s="119"/>
      <c r="H17" s="120"/>
      <c r="I17" s="121"/>
      <c r="J17" s="97"/>
      <c r="K17" s="97"/>
      <c r="L17" s="97"/>
      <c r="M17" s="97"/>
      <c r="N17" s="113" t="str">
        <f t="shared" si="0"/>
        <v>Nadleśnictwo Wejherowo, Norda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ht="17.100000000000001" customHeight="1">
      <c r="A18" s="114" t="s">
        <v>228</v>
      </c>
      <c r="B18" s="116" t="s">
        <v>263</v>
      </c>
      <c r="C18" s="116" t="s">
        <v>285</v>
      </c>
      <c r="D18" s="116" t="s">
        <v>322</v>
      </c>
      <c r="E18" s="117">
        <v>110</v>
      </c>
      <c r="F18" s="118">
        <v>640</v>
      </c>
      <c r="G18" s="119"/>
      <c r="H18" s="120"/>
      <c r="I18" s="121"/>
      <c r="J18" s="97"/>
      <c r="K18" s="97"/>
      <c r="L18" s="97"/>
      <c r="M18" s="97"/>
      <c r="N18" s="113" t="str">
        <f t="shared" si="0"/>
        <v>Nadleśnictwo Wejherowo, Buczyną i borem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7.100000000000001" customHeight="1">
      <c r="A19" s="114" t="s">
        <v>229</v>
      </c>
      <c r="B19" s="116" t="s">
        <v>264</v>
      </c>
      <c r="C19" s="116" t="s">
        <v>286</v>
      </c>
      <c r="D19" s="116" t="s">
        <v>318</v>
      </c>
      <c r="E19" s="117">
        <v>100</v>
      </c>
      <c r="F19" s="118">
        <v>740</v>
      </c>
      <c r="G19" s="119"/>
      <c r="H19" s="120"/>
      <c r="I19" s="121"/>
      <c r="J19" s="97"/>
      <c r="K19" s="97"/>
      <c r="L19" s="97"/>
      <c r="M19" s="97"/>
      <c r="N19" s="113" t="str">
        <f t="shared" si="0"/>
        <v>Nadleśnictwo Lębork, Wydmowy szlak I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ht="17.100000000000001" customHeight="1">
      <c r="A20" s="114" t="s">
        <v>230</v>
      </c>
      <c r="B20" s="116" t="s">
        <v>264</v>
      </c>
      <c r="C20" s="116" t="s">
        <v>287</v>
      </c>
      <c r="D20" s="116" t="s">
        <v>318</v>
      </c>
      <c r="E20" s="117">
        <v>100</v>
      </c>
      <c r="F20" s="118">
        <v>740</v>
      </c>
      <c r="G20" s="119"/>
      <c r="H20" s="120"/>
      <c r="I20" s="121"/>
      <c r="J20" s="97"/>
      <c r="K20" s="97"/>
      <c r="L20" s="97"/>
      <c r="M20" s="97"/>
      <c r="N20" s="113" t="str">
        <f t="shared" si="0"/>
        <v>Nadleśnictwo Lębork, Wydmowy szlak II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26" ht="17.100000000000001" customHeight="1">
      <c r="A21" s="114" t="s">
        <v>231</v>
      </c>
      <c r="B21" s="116" t="s">
        <v>264</v>
      </c>
      <c r="C21" s="116" t="s">
        <v>288</v>
      </c>
      <c r="D21" s="116" t="s">
        <v>318</v>
      </c>
      <c r="E21" s="117">
        <v>100</v>
      </c>
      <c r="F21" s="118">
        <v>740</v>
      </c>
      <c r="G21" s="119"/>
      <c r="H21" s="120"/>
      <c r="I21" s="121"/>
      <c r="J21" s="97"/>
      <c r="K21" s="97"/>
      <c r="L21" s="97"/>
      <c r="M21" s="97"/>
      <c r="N21" s="113" t="str">
        <f t="shared" si="0"/>
        <v>Nadleśnictwo Lębork, Wydmowy szlak III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ht="17.100000000000001" customHeight="1">
      <c r="A22" s="114" t="s">
        <v>232</v>
      </c>
      <c r="B22" s="116" t="s">
        <v>265</v>
      </c>
      <c r="C22" s="116" t="s">
        <v>289</v>
      </c>
      <c r="D22" s="116" t="s">
        <v>323</v>
      </c>
      <c r="E22" s="117">
        <v>80</v>
      </c>
      <c r="F22" s="118">
        <v>650</v>
      </c>
      <c r="G22" s="119"/>
      <c r="H22" s="120"/>
      <c r="I22" s="121"/>
      <c r="J22" s="97"/>
      <c r="K22" s="97"/>
      <c r="L22" s="97"/>
      <c r="M22" s="97"/>
      <c r="N22" s="113" t="str">
        <f t="shared" si="0"/>
        <v>Nadleśnictwo Elbląg, Bursztynowa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ht="17.100000000000001" customHeight="1">
      <c r="A23" s="114" t="s">
        <v>233</v>
      </c>
      <c r="B23" s="116" t="s">
        <v>265</v>
      </c>
      <c r="C23" s="116" t="s">
        <v>290</v>
      </c>
      <c r="D23" s="116" t="s">
        <v>323</v>
      </c>
      <c r="E23" s="117">
        <v>40</v>
      </c>
      <c r="F23" s="118">
        <v>650</v>
      </c>
      <c r="G23" s="119"/>
      <c r="H23" s="120"/>
      <c r="I23" s="121"/>
      <c r="J23" s="97"/>
      <c r="K23" s="97"/>
      <c r="L23" s="97"/>
      <c r="M23" s="97"/>
      <c r="N23" s="113" t="str">
        <f t="shared" si="0"/>
        <v>Nadleśnictwo Elbląg, Mierzejowa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ht="17.100000000000001" customHeight="1">
      <c r="A24" s="114" t="s">
        <v>234</v>
      </c>
      <c r="B24" s="116" t="s">
        <v>265</v>
      </c>
      <c r="C24" s="116" t="s">
        <v>291</v>
      </c>
      <c r="D24" s="116" t="s">
        <v>323</v>
      </c>
      <c r="E24" s="117">
        <v>40</v>
      </c>
      <c r="F24" s="118">
        <v>650</v>
      </c>
      <c r="G24" s="119"/>
      <c r="H24" s="120"/>
      <c r="I24" s="121"/>
      <c r="J24" s="97"/>
      <c r="K24" s="97"/>
      <c r="L24" s="97"/>
      <c r="M24" s="97"/>
      <c r="N24" s="113" t="str">
        <f t="shared" si="0"/>
        <v>Nadleśnictwo Elbląg, Kopernikowa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ht="17.100000000000001" customHeight="1">
      <c r="A25" s="114" t="s">
        <v>235</v>
      </c>
      <c r="B25" s="116" t="s">
        <v>265</v>
      </c>
      <c r="C25" s="116" t="s">
        <v>281</v>
      </c>
      <c r="D25" s="116" t="s">
        <v>323</v>
      </c>
      <c r="E25" s="117">
        <v>40</v>
      </c>
      <c r="F25" s="118">
        <v>650</v>
      </c>
      <c r="G25" s="119"/>
      <c r="H25" s="120"/>
      <c r="I25" s="121"/>
      <c r="J25" s="97"/>
      <c r="K25" s="97"/>
      <c r="L25" s="97"/>
      <c r="M25" s="97"/>
      <c r="N25" s="113" t="str">
        <f t="shared" si="0"/>
        <v>Nadleśnictwo Elbląg, Nadmorska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ht="17.100000000000001" customHeight="1">
      <c r="A26" s="105" t="s">
        <v>236</v>
      </c>
      <c r="B26" s="107" t="s">
        <v>265</v>
      </c>
      <c r="C26" s="107" t="s">
        <v>292</v>
      </c>
      <c r="D26" s="107" t="s">
        <v>323</v>
      </c>
      <c r="E26" s="108">
        <v>100</v>
      </c>
      <c r="F26" s="109">
        <v>650</v>
      </c>
      <c r="G26" s="119"/>
      <c r="H26" s="120"/>
      <c r="I26" s="121"/>
      <c r="J26" s="97"/>
      <c r="K26" s="97"/>
      <c r="L26" s="97"/>
      <c r="M26" s="97"/>
      <c r="N26" s="113" t="str">
        <f t="shared" si="0"/>
        <v>Nadleśnictwo Elbląg, Rycerska</v>
      </c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17.100000000000001" customHeight="1">
      <c r="A27" s="114" t="s">
        <v>237</v>
      </c>
      <c r="B27" s="107" t="s">
        <v>265</v>
      </c>
      <c r="C27" s="116" t="s">
        <v>293</v>
      </c>
      <c r="D27" s="116" t="s">
        <v>318</v>
      </c>
      <c r="E27" s="117">
        <v>40</v>
      </c>
      <c r="F27" s="118">
        <v>650</v>
      </c>
      <c r="G27" s="119"/>
      <c r="H27" s="120"/>
      <c r="I27" s="121"/>
      <c r="J27" s="97"/>
      <c r="K27" s="97"/>
      <c r="L27" s="97"/>
      <c r="M27" s="97"/>
      <c r="N27" s="113" t="str">
        <f t="shared" si="0"/>
        <v>Nadleśnictwo Elbląg, Nadwiślańska</v>
      </c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7.100000000000001" customHeight="1">
      <c r="A28" s="114" t="s">
        <v>238</v>
      </c>
      <c r="B28" s="116" t="s">
        <v>265</v>
      </c>
      <c r="C28" s="116" t="s">
        <v>294</v>
      </c>
      <c r="D28" s="116" t="s">
        <v>323</v>
      </c>
      <c r="E28" s="117">
        <v>60</v>
      </c>
      <c r="F28" s="118">
        <v>650</v>
      </c>
      <c r="G28" s="119"/>
      <c r="H28" s="120"/>
      <c r="I28" s="121"/>
      <c r="J28" s="97"/>
      <c r="K28" s="97"/>
      <c r="L28" s="97"/>
      <c r="M28" s="97"/>
      <c r="N28" s="113" t="str">
        <f t="shared" si="0"/>
        <v>Nadleśnictwo Elbląg, Zamkowa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17.100000000000001" customHeight="1">
      <c r="A29" s="114" t="s">
        <v>239</v>
      </c>
      <c r="B29" s="116" t="s">
        <v>265</v>
      </c>
      <c r="C29" s="116" t="s">
        <v>295</v>
      </c>
      <c r="D29" s="116" t="s">
        <v>323</v>
      </c>
      <c r="E29" s="117">
        <v>40</v>
      </c>
      <c r="F29" s="118">
        <v>650</v>
      </c>
      <c r="G29" s="119"/>
      <c r="H29" s="120"/>
      <c r="I29" s="121"/>
      <c r="J29" s="97"/>
      <c r="K29" s="97"/>
      <c r="L29" s="97"/>
      <c r="M29" s="97"/>
      <c r="N29" s="113" t="str">
        <f t="shared" si="0"/>
        <v>Nadleśnictwo Elbląg, Pięknych widoków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17.100000000000001" customHeight="1">
      <c r="A30" s="114" t="s">
        <v>240</v>
      </c>
      <c r="B30" s="116" t="s">
        <v>265</v>
      </c>
      <c r="C30" s="116" t="s">
        <v>296</v>
      </c>
      <c r="D30" s="116" t="s">
        <v>318</v>
      </c>
      <c r="E30" s="117">
        <v>45</v>
      </c>
      <c r="F30" s="118">
        <v>650</v>
      </c>
      <c r="G30" s="119"/>
      <c r="H30" s="120"/>
      <c r="I30" s="121"/>
      <c r="J30" s="97"/>
      <c r="K30" s="97"/>
      <c r="L30" s="97"/>
      <c r="M30" s="97"/>
      <c r="N30" s="113" t="str">
        <f t="shared" si="0"/>
        <v>Nadleśnictwo Elbląg, Wsi spokojnej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17.100000000000001" customHeight="1">
      <c r="A31" s="114" t="s">
        <v>241</v>
      </c>
      <c r="B31" s="116" t="s">
        <v>265</v>
      </c>
      <c r="C31" s="116" t="s">
        <v>297</v>
      </c>
      <c r="D31" s="116" t="s">
        <v>323</v>
      </c>
      <c r="E31" s="117">
        <v>35</v>
      </c>
      <c r="F31" s="118">
        <v>650</v>
      </c>
      <c r="G31" s="119"/>
      <c r="H31" s="120"/>
      <c r="I31" s="121"/>
      <c r="J31" s="97"/>
      <c r="K31" s="97"/>
      <c r="L31" s="97"/>
      <c r="M31" s="97"/>
      <c r="N31" s="113" t="str">
        <f t="shared" si="0"/>
        <v>Nadleśnictwo Elbląg, Zamierzchłych dziejów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7.100000000000001" customHeight="1">
      <c r="A32" s="114" t="s">
        <v>242</v>
      </c>
      <c r="B32" s="116" t="s">
        <v>265</v>
      </c>
      <c r="C32" s="116" t="s">
        <v>298</v>
      </c>
      <c r="D32" s="116" t="s">
        <v>318</v>
      </c>
      <c r="E32" s="117">
        <v>40</v>
      </c>
      <c r="F32" s="118">
        <v>650</v>
      </c>
      <c r="G32" s="119"/>
      <c r="H32" s="120"/>
      <c r="I32" s="121"/>
      <c r="J32" s="97"/>
      <c r="K32" s="97"/>
      <c r="L32" s="97"/>
      <c r="M32" s="97"/>
      <c r="N32" s="113" t="str">
        <f t="shared" si="0"/>
        <v>Nadleśnictwo Elbląg, Pod cieniowej chaty</v>
      </c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7.100000000000001" customHeight="1">
      <c r="A33" s="114" t="s">
        <v>243</v>
      </c>
      <c r="B33" s="116" t="s">
        <v>266</v>
      </c>
      <c r="C33" s="116" t="s">
        <v>299</v>
      </c>
      <c r="D33" s="116" t="s">
        <v>324</v>
      </c>
      <c r="E33" s="117">
        <v>60</v>
      </c>
      <c r="F33" s="118">
        <v>740</v>
      </c>
      <c r="G33" s="119"/>
      <c r="H33" s="120"/>
      <c r="I33" s="121"/>
      <c r="J33" s="97"/>
      <c r="K33" s="97"/>
      <c r="L33" s="97"/>
      <c r="M33" s="97"/>
      <c r="N33" s="113" t="str">
        <f t="shared" si="0"/>
        <v>Nadleśnictwo Kartuzy, W krainie polodowcowych krajobrazów I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7.100000000000001" customHeight="1">
      <c r="A34" s="114" t="s">
        <v>244</v>
      </c>
      <c r="B34" s="116" t="s">
        <v>266</v>
      </c>
      <c r="C34" s="116" t="s">
        <v>300</v>
      </c>
      <c r="D34" s="116" t="s">
        <v>324</v>
      </c>
      <c r="E34" s="117">
        <v>60</v>
      </c>
      <c r="F34" s="118">
        <v>740</v>
      </c>
      <c r="G34" s="119"/>
      <c r="H34" s="120"/>
      <c r="I34" s="121"/>
      <c r="J34" s="97"/>
      <c r="K34" s="97"/>
      <c r="L34" s="97"/>
      <c r="M34" s="97"/>
      <c r="N34" s="113" t="str">
        <f t="shared" si="0"/>
        <v>Nadleśnictwo Kartuzy, W krainie polodowcowych krajobrazów II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7.100000000000001" customHeight="1">
      <c r="A35" s="114" t="s">
        <v>245</v>
      </c>
      <c r="B35" s="116" t="s">
        <v>266</v>
      </c>
      <c r="C35" s="116" t="s">
        <v>301</v>
      </c>
      <c r="D35" s="116" t="s">
        <v>324</v>
      </c>
      <c r="E35" s="117">
        <v>40</v>
      </c>
      <c r="F35" s="118">
        <v>740</v>
      </c>
      <c r="G35" s="119"/>
      <c r="H35" s="120"/>
      <c r="I35" s="121"/>
      <c r="J35" s="97"/>
      <c r="K35" s="97"/>
      <c r="L35" s="97"/>
      <c r="M35" s="97"/>
      <c r="N35" s="113" t="str">
        <f t="shared" si="0"/>
        <v>Nadleśnictwo Kartuzy, W krainie polodowcowych krajobrazów III</v>
      </c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7.100000000000001" customHeight="1">
      <c r="A36" s="114" t="s">
        <v>246</v>
      </c>
      <c r="B36" s="116" t="s">
        <v>266</v>
      </c>
      <c r="C36" s="116" t="s">
        <v>302</v>
      </c>
      <c r="D36" s="116" t="s">
        <v>325</v>
      </c>
      <c r="E36" s="117">
        <v>40</v>
      </c>
      <c r="F36" s="118">
        <v>740</v>
      </c>
      <c r="G36" s="119"/>
      <c r="H36" s="120"/>
      <c r="I36" s="121"/>
      <c r="J36" s="97"/>
      <c r="K36" s="97"/>
      <c r="L36" s="97"/>
      <c r="M36" s="97"/>
      <c r="N36" s="113" t="str">
        <f t="shared" si="0"/>
        <v>Nadleśnictwo Kartuzy, Kaszubskie jeziora I</v>
      </c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7.100000000000001" customHeight="1">
      <c r="A37" s="114" t="s">
        <v>247</v>
      </c>
      <c r="B37" s="116" t="s">
        <v>266</v>
      </c>
      <c r="C37" s="116" t="s">
        <v>303</v>
      </c>
      <c r="D37" s="116" t="s">
        <v>326</v>
      </c>
      <c r="E37" s="117">
        <v>40</v>
      </c>
      <c r="F37" s="118">
        <v>740</v>
      </c>
      <c r="G37" s="119"/>
      <c r="H37" s="120"/>
      <c r="I37" s="121"/>
      <c r="J37" s="97"/>
      <c r="K37" s="97"/>
      <c r="L37" s="97"/>
      <c r="M37" s="97"/>
      <c r="N37" s="113" t="str">
        <f t="shared" si="0"/>
        <v>Nadleśnictwo Kartuzy, Kaszubskie jeziora II</v>
      </c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7.100000000000001" customHeight="1">
      <c r="A38" s="114" t="s">
        <v>248</v>
      </c>
      <c r="B38" s="116" t="s">
        <v>267</v>
      </c>
      <c r="C38" s="116" t="s">
        <v>304</v>
      </c>
      <c r="D38" s="116" t="s">
        <v>327</v>
      </c>
      <c r="E38" s="117">
        <v>20</v>
      </c>
      <c r="F38" s="118">
        <v>935</v>
      </c>
      <c r="G38" s="119"/>
      <c r="H38" s="120"/>
      <c r="I38" s="121"/>
      <c r="J38" s="97"/>
      <c r="K38" s="97"/>
      <c r="L38" s="97"/>
      <c r="M38" s="97"/>
      <c r="N38" s="113" t="str">
        <f t="shared" si="0"/>
        <v>Nadleśnictwo Kościerzyna, Konna do źródeł rzeki Wdy / trasa Gdańsk Westerplatte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7.100000000000001" customHeight="1">
      <c r="A39" s="114" t="s">
        <v>249</v>
      </c>
      <c r="B39" s="116" t="s">
        <v>267</v>
      </c>
      <c r="C39" s="116" t="s">
        <v>305</v>
      </c>
      <c r="D39" s="116" t="s">
        <v>328</v>
      </c>
      <c r="E39" s="117">
        <v>40</v>
      </c>
      <c r="F39" s="118">
        <v>735</v>
      </c>
      <c r="G39" s="119"/>
      <c r="H39" s="120"/>
      <c r="I39" s="121"/>
      <c r="J39" s="97"/>
      <c r="K39" s="97"/>
      <c r="L39" s="97"/>
      <c r="M39" s="97"/>
      <c r="N39" s="113" t="str">
        <f t="shared" si="0"/>
        <v>Nadleśnictwo Kościerzyna, Meandrami Wdy / Trasa Gdańsk Westerplatte</v>
      </c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7.100000000000001" customHeight="1">
      <c r="A40" s="114" t="s">
        <v>250</v>
      </c>
      <c r="B40" s="116" t="s">
        <v>267</v>
      </c>
      <c r="C40" s="116" t="s">
        <v>306</v>
      </c>
      <c r="D40" s="116" t="s">
        <v>328</v>
      </c>
      <c r="E40" s="117">
        <v>40</v>
      </c>
      <c r="F40" s="118">
        <v>795</v>
      </c>
      <c r="G40" s="119"/>
      <c r="H40" s="120"/>
      <c r="I40" s="121"/>
      <c r="J40" s="97"/>
      <c r="K40" s="97"/>
      <c r="L40" s="97"/>
      <c r="M40" s="97"/>
      <c r="N40" s="113" t="str">
        <f t="shared" si="0"/>
        <v>Nadleśnictwo Kościerzyna, Spływ kajakowy rzeką Słupią z przejażdżką wozami konnymi / Trasa Gdańsk Westerplatte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17.100000000000001" customHeight="1">
      <c r="A41" s="114" t="s">
        <v>251</v>
      </c>
      <c r="B41" s="116" t="s">
        <v>267</v>
      </c>
      <c r="C41" s="116" t="s">
        <v>307</v>
      </c>
      <c r="D41" s="116" t="s">
        <v>327</v>
      </c>
      <c r="E41" s="117">
        <v>20</v>
      </c>
      <c r="F41" s="118">
        <v>935</v>
      </c>
      <c r="G41" s="119"/>
      <c r="H41" s="120"/>
      <c r="I41" s="121"/>
      <c r="J41" s="97"/>
      <c r="K41" s="97"/>
      <c r="L41" s="97"/>
      <c r="M41" s="97"/>
      <c r="N41" s="113" t="str">
        <f t="shared" si="0"/>
        <v>Nadleśnictwo Kościerzyna, Trasa Gdańsk Westerplatte / konna do źródeł rzeki Wdy</v>
      </c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17.100000000000001" customHeight="1">
      <c r="A42" s="114" t="s">
        <v>252</v>
      </c>
      <c r="B42" s="116" t="s">
        <v>267</v>
      </c>
      <c r="C42" s="116" t="s">
        <v>308</v>
      </c>
      <c r="D42" s="116" t="s">
        <v>328</v>
      </c>
      <c r="E42" s="117">
        <v>40</v>
      </c>
      <c r="F42" s="118">
        <v>735</v>
      </c>
      <c r="G42" s="119"/>
      <c r="H42" s="120"/>
      <c r="I42" s="121"/>
      <c r="J42" s="97"/>
      <c r="K42" s="97"/>
      <c r="L42" s="97"/>
      <c r="M42" s="97"/>
      <c r="N42" s="113" t="str">
        <f t="shared" si="0"/>
        <v>Nadleśnictwo Kościerzyna, Trasa Gdańsk Westerplatte / spływ kajakowy Meandrami Wdy</v>
      </c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17.100000000000001" customHeight="1">
      <c r="A43" s="114" t="s">
        <v>253</v>
      </c>
      <c r="B43" s="122" t="s">
        <v>267</v>
      </c>
      <c r="C43" s="116" t="s">
        <v>309</v>
      </c>
      <c r="D43" s="116" t="s">
        <v>328</v>
      </c>
      <c r="E43" s="117">
        <v>40</v>
      </c>
      <c r="F43" s="118">
        <v>795</v>
      </c>
      <c r="G43" s="119"/>
      <c r="H43" s="120"/>
      <c r="I43" s="121"/>
      <c r="J43" s="97"/>
      <c r="K43" s="97"/>
      <c r="L43" s="97"/>
      <c r="M43" s="97"/>
      <c r="N43" s="113" t="str">
        <f t="shared" si="0"/>
        <v>Nadleśnictwo Kościerzyna, Trasa Gdańsk Westerplatte / spływ kajakowy rzeką Słupią</v>
      </c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7.100000000000001" customHeight="1">
      <c r="A44" s="114" t="s">
        <v>254</v>
      </c>
      <c r="B44" s="116" t="s">
        <v>268</v>
      </c>
      <c r="C44" s="116" t="s">
        <v>310</v>
      </c>
      <c r="D44" s="116" t="s">
        <v>329</v>
      </c>
      <c r="E44" s="117">
        <v>50</v>
      </c>
      <c r="F44" s="118">
        <v>800</v>
      </c>
      <c r="G44" s="119"/>
      <c r="H44" s="120"/>
      <c r="I44" s="121"/>
      <c r="J44" s="97"/>
      <c r="K44" s="97"/>
      <c r="L44" s="97"/>
      <c r="M44" s="97"/>
      <c r="N44" s="113" t="str">
        <f t="shared" si="0"/>
        <v>Nadleśnictwo Starogard, Zamki Krzyżackie I</v>
      </c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17.100000000000001" customHeight="1">
      <c r="A45" s="114" t="s">
        <v>255</v>
      </c>
      <c r="B45" s="116" t="s">
        <v>268</v>
      </c>
      <c r="C45" s="116" t="s">
        <v>311</v>
      </c>
      <c r="D45" s="116" t="s">
        <v>329</v>
      </c>
      <c r="E45" s="117">
        <v>50</v>
      </c>
      <c r="F45" s="118">
        <v>800</v>
      </c>
      <c r="G45" s="119"/>
      <c r="H45" s="120"/>
      <c r="I45" s="121"/>
      <c r="J45" s="97"/>
      <c r="K45" s="97"/>
      <c r="L45" s="97"/>
      <c r="M45" s="97"/>
      <c r="N45" s="113" t="str">
        <f t="shared" si="0"/>
        <v>Nadleśnictwo Starogard, Zamki Krzyżackie II</v>
      </c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17.100000000000001" customHeight="1">
      <c r="A46" s="123" t="s">
        <v>256</v>
      </c>
      <c r="B46" s="124" t="s">
        <v>268</v>
      </c>
      <c r="C46" s="124" t="s">
        <v>312</v>
      </c>
      <c r="D46" s="124" t="s">
        <v>328</v>
      </c>
      <c r="E46" s="125">
        <v>50</v>
      </c>
      <c r="F46" s="126">
        <v>800</v>
      </c>
      <c r="G46" s="119"/>
      <c r="H46" s="120"/>
      <c r="I46" s="121"/>
      <c r="J46" s="97"/>
      <c r="K46" s="97"/>
      <c r="L46" s="97"/>
      <c r="M46" s="97"/>
      <c r="N46" s="113" t="str">
        <f t="shared" si="0"/>
        <v>Nadleśnictwo Starogard, Rycerze na kajakach I</v>
      </c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17.100000000000001" customHeight="1">
      <c r="A47" s="127" t="s">
        <v>257</v>
      </c>
      <c r="B47" s="128" t="s">
        <v>268</v>
      </c>
      <c r="C47" s="128" t="s">
        <v>313</v>
      </c>
      <c r="D47" s="129" t="s">
        <v>328</v>
      </c>
      <c r="E47" s="130">
        <v>50</v>
      </c>
      <c r="F47" s="131">
        <v>800</v>
      </c>
      <c r="G47" s="119"/>
      <c r="H47" s="120"/>
      <c r="I47" s="121"/>
      <c r="J47" s="97"/>
      <c r="K47" s="97"/>
      <c r="L47" s="97"/>
      <c r="M47" s="97"/>
      <c r="N47" s="113" t="str">
        <f t="shared" si="0"/>
        <v>Nadleśnictwo Starogard, Rycerze na kajakach II</v>
      </c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17.100000000000001" customHeight="1">
      <c r="A48" s="127" t="s">
        <v>258</v>
      </c>
      <c r="B48" s="128" t="s">
        <v>268</v>
      </c>
      <c r="C48" s="128" t="s">
        <v>314</v>
      </c>
      <c r="D48" s="129" t="s">
        <v>328</v>
      </c>
      <c r="E48" s="130">
        <v>50</v>
      </c>
      <c r="F48" s="131">
        <v>800</v>
      </c>
      <c r="G48" s="119"/>
      <c r="H48" s="120"/>
      <c r="I48" s="121"/>
      <c r="J48" s="97"/>
      <c r="K48" s="97"/>
      <c r="L48" s="97"/>
      <c r="M48" s="97"/>
      <c r="N48" s="113" t="str">
        <f t="shared" si="0"/>
        <v>Nadleśnictwo Starogard, Od Krzyżaka do Cystersa I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17.100000000000001" customHeight="1">
      <c r="A49" s="132" t="s">
        <v>259</v>
      </c>
      <c r="B49" s="128" t="s">
        <v>268</v>
      </c>
      <c r="C49" s="133" t="s">
        <v>315</v>
      </c>
      <c r="D49" s="133" t="s">
        <v>328</v>
      </c>
      <c r="E49" s="130">
        <v>50</v>
      </c>
      <c r="F49" s="131">
        <v>800</v>
      </c>
      <c r="G49" s="119"/>
      <c r="H49" s="120"/>
      <c r="I49" s="121"/>
      <c r="J49" s="97"/>
      <c r="K49" s="97"/>
      <c r="L49" s="97"/>
      <c r="M49" s="97"/>
      <c r="N49" s="113" t="str">
        <f t="shared" si="0"/>
        <v>Nadleśnictwo Starogard, Od Krzyżaka do Cystersa II</v>
      </c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7.100000000000001" customHeight="1">
      <c r="A50" s="132" t="s">
        <v>260</v>
      </c>
      <c r="B50" s="128" t="s">
        <v>268</v>
      </c>
      <c r="C50" s="133" t="s">
        <v>316</v>
      </c>
      <c r="D50" s="133" t="s">
        <v>330</v>
      </c>
      <c r="E50" s="130">
        <v>20</v>
      </c>
      <c r="F50" s="131">
        <v>800</v>
      </c>
      <c r="G50" s="119"/>
      <c r="H50" s="120"/>
      <c r="I50" s="121"/>
      <c r="J50" s="97"/>
      <c r="K50" s="97"/>
      <c r="L50" s="97"/>
      <c r="M50" s="97"/>
      <c r="N50" s="113" t="str">
        <f t="shared" si="0"/>
        <v>Nadleśnictwo Starogard, Trasa rowerowa</v>
      </c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7.100000000000001" customHeight="1">
      <c r="A51" s="132" t="s">
        <v>261</v>
      </c>
      <c r="B51" s="128" t="s">
        <v>269</v>
      </c>
      <c r="C51" s="133" t="s">
        <v>317</v>
      </c>
      <c r="D51" s="133" t="s">
        <v>331</v>
      </c>
      <c r="E51" s="130">
        <v>50</v>
      </c>
      <c r="F51" s="131">
        <v>750</v>
      </c>
      <c r="G51" s="119"/>
      <c r="H51" s="120"/>
      <c r="I51" s="121"/>
      <c r="J51" s="97"/>
      <c r="K51" s="97"/>
      <c r="L51" s="97"/>
      <c r="M51" s="97"/>
      <c r="N51" s="113" t="str">
        <f t="shared" si="0"/>
        <v>Nadleśnictwo Kolbudy, Trasa motocyklowa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17.100000000000001" customHeight="1">
      <c r="G52" s="119"/>
      <c r="H52" s="120"/>
      <c r="I52" s="121"/>
      <c r="J52" s="97"/>
      <c r="K52" s="97"/>
      <c r="L52" s="97"/>
      <c r="M52" s="97"/>
      <c r="N52" s="113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17.100000000000001" customHeight="1">
      <c r="G53" s="119"/>
      <c r="H53" s="120"/>
      <c r="I53" s="121"/>
      <c r="J53" s="97"/>
      <c r="K53" s="97"/>
      <c r="L53" s="97"/>
      <c r="M53" s="97"/>
      <c r="N53" s="113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7.100000000000001" customHeight="1">
      <c r="G54" s="120"/>
      <c r="H54" s="120"/>
      <c r="I54" s="121"/>
      <c r="J54" s="97"/>
      <c r="K54" s="97"/>
      <c r="L54" s="97"/>
      <c r="M54" s="97"/>
      <c r="N54" s="113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7.100000000000001" customHeight="1">
      <c r="G55" s="120"/>
      <c r="H55" s="120"/>
      <c r="I55" s="121"/>
      <c r="J55" s="97"/>
      <c r="K55" s="97"/>
      <c r="L55" s="97"/>
      <c r="M55" s="97"/>
      <c r="N55" s="113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</sheetData>
  <sheetProtection password="EAEB" sheet="1" objects="1" scenarios="1" selectLockedCells="1"/>
  <mergeCells count="3">
    <mergeCell ref="G1:I2"/>
    <mergeCell ref="N1:N2"/>
    <mergeCell ref="B1:D1"/>
  </mergeCells>
  <pageMargins left="0.59055118110236227" right="0.19685039370078741" top="0.39370078740157483" bottom="0.19685039370078741" header="0.15748031496062992" footer="0.15748031496062992"/>
  <pageSetup paperSize="9" scale="61" orientation="landscape" r:id="rId1"/>
  <headerFooter>
    <oddHeader>&amp;C&amp;14XXVI Rajd Leśnika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Zgłoszenie</vt:lpstr>
      <vt:lpstr>lista uczestników</vt:lpstr>
      <vt:lpstr>Trasy</vt:lpstr>
      <vt:lpstr>'lista uczestników'!Obszar_wydruku</vt:lpstr>
      <vt:lpstr>Trasy!Obszar_wydruku</vt:lpstr>
      <vt:lpstr>Zgłoszenie!Obszar_wydruku</vt:lpstr>
      <vt:lpstr>Trasy!Tytuły_wydruku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2014-03-14T07:59:00Z</dcterms:modified>
</cp:coreProperties>
</file>